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FM DOCs\SFM Office\FAAP_Soros Foundation-Moldova\Grants Management\GM Policy DOC\"/>
    </mc:Choice>
  </mc:AlternateContent>
  <xr:revisionPtr revIDLastSave="0" documentId="13_ncr:1_{A21BB31F-A797-4DE6-9888-E2307701570B}" xr6:coauthVersionLast="47" xr6:coauthVersionMax="47" xr10:uidLastSave="{00000000-0000-0000-0000-000000000000}"/>
  <bookViews>
    <workbookView xWindow="-96" yWindow="-96" windowWidth="23232" windowHeight="12552" tabRatio="818" xr2:uid="{00000000-000D-0000-FFFF-FFFF00000000}"/>
  </bookViews>
  <sheets>
    <sheet name="Raport financiar" sheetId="2" r:id="rId1"/>
    <sheet name="Cheltuit  (din transfer 1 FSM)" sheetId="1" r:id="rId2"/>
    <sheet name="Cheltuit  (din transfer 2 FSM)" sheetId="13" r:id="rId3"/>
    <sheet name="Cheltuieli Transa 1 alte surse" sheetId="3" r:id="rId4"/>
    <sheet name="Cheltuit  (sold transfer 2 FSM)" sheetId="4" r:id="rId5"/>
    <sheet name="Cheltuit  (din transfer 3 FSM)" sheetId="6" r:id="rId6"/>
    <sheet name="Cheltuieli Transa 2 alte surse" sheetId="9" r:id="rId7"/>
    <sheet name="Cheltuit  (sold transfer 3 FSM)" sheetId="17" r:id="rId8"/>
    <sheet name="Cheltuit  (din transfer 4 FSM)" sheetId="16" r:id="rId9"/>
    <sheet name="Cheltuit  (din transfer 5 FSM)" sheetId="15" r:id="rId10"/>
    <sheet name="Cheltuieli Transa 3 alte surse" sheetId="14" r:id="rId11"/>
  </sheets>
  <definedNames>
    <definedName name="_xlnm.Print_Area" localSheetId="6">'Cheltuieli Transa 2 alte surse'!$B$1:$J$9</definedName>
    <definedName name="_xlnm.Print_Area" localSheetId="1">'Cheltuit  (din transfer 1 FSM)'!$A$1:$K$247</definedName>
    <definedName name="_xlnm.Print_Area" localSheetId="4">'Cheltuit  (sold transfer 2 FSM)'!$A$51:$J$52</definedName>
    <definedName name="_xlnm.Print_Area" localSheetId="0">'Raport financiar'!$A$1:$AP$55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3" l="1"/>
  <c r="AN37" i="2"/>
  <c r="AN38" i="2"/>
  <c r="F34" i="2" l="1"/>
  <c r="B30" i="2"/>
  <c r="V27" i="2"/>
  <c r="U20" i="2"/>
  <c r="H53" i="6"/>
  <c r="H54" i="6" s="1"/>
  <c r="J53" i="6"/>
  <c r="S20" i="2"/>
  <c r="H53" i="4"/>
  <c r="S22" i="2" s="1"/>
  <c r="H52" i="4"/>
  <c r="H54" i="4" s="1"/>
  <c r="J53" i="4"/>
  <c r="C39" i="2"/>
  <c r="G35" i="13"/>
  <c r="M21" i="2" s="1"/>
  <c r="I36" i="13"/>
  <c r="H36" i="13" s="1"/>
  <c r="G27" i="13"/>
  <c r="M22" i="2" s="1"/>
  <c r="G26" i="13"/>
  <c r="I26" i="13"/>
  <c r="H26" i="13"/>
  <c r="N20" i="2" s="1"/>
  <c r="F33" i="2"/>
  <c r="F32" i="2"/>
  <c r="F31" i="2"/>
  <c r="F29" i="2"/>
  <c r="F28" i="2"/>
  <c r="F27" i="2"/>
  <c r="F26" i="2"/>
  <c r="F25" i="2"/>
  <c r="E24" i="2"/>
  <c r="D24" i="2"/>
  <c r="B24" i="2"/>
  <c r="G86" i="1"/>
  <c r="K21" i="2" s="1"/>
  <c r="I87" i="1"/>
  <c r="G52" i="1"/>
  <c r="K20" i="2" s="1"/>
  <c r="I53" i="1"/>
  <c r="H55" i="6" l="1"/>
  <c r="U22" i="2"/>
  <c r="AO20" i="2"/>
  <c r="AM21" i="2"/>
  <c r="G37" i="13"/>
  <c r="M20" i="2"/>
  <c r="AM20" i="2" s="1"/>
  <c r="G87" i="1"/>
  <c r="H87" i="1" s="1"/>
  <c r="G53" i="1"/>
  <c r="G88" i="1" s="1"/>
  <c r="F19" i="2"/>
  <c r="D19" i="2"/>
  <c r="D39" i="2" s="1"/>
  <c r="E20" i="2"/>
  <c r="E21" i="2"/>
  <c r="E19" i="2" s="1"/>
  <c r="E39" i="2" s="1"/>
  <c r="H53" i="1" l="1"/>
  <c r="L22" i="2" s="1"/>
  <c r="K22" i="2"/>
  <c r="AM22" i="2" s="1"/>
  <c r="AN49" i="2"/>
  <c r="Y39" i="2"/>
  <c r="AM49" i="2" s="1"/>
  <c r="AM38" i="2"/>
  <c r="AM37" i="2"/>
  <c r="AP37" i="2"/>
  <c r="AP36" i="2"/>
  <c r="AP35" i="2"/>
  <c r="AP30" i="2"/>
  <c r="AP24" i="2"/>
  <c r="AP23" i="2"/>
  <c r="AP19" i="2"/>
  <c r="AL39" i="2"/>
  <c r="AL38" i="2"/>
  <c r="AK38" i="2"/>
  <c r="AL37" i="2"/>
  <c r="AK37" i="2"/>
  <c r="AL36" i="2"/>
  <c r="AK36" i="2"/>
  <c r="AL35" i="2"/>
  <c r="AK35" i="2"/>
  <c r="AL30" i="2"/>
  <c r="AK30" i="2"/>
  <c r="AL24" i="2"/>
  <c r="AK24" i="2"/>
  <c r="AL23" i="2"/>
  <c r="AK23" i="2"/>
  <c r="AL19" i="2"/>
  <c r="AK19" i="2"/>
  <c r="V41" i="2"/>
  <c r="J163" i="6"/>
  <c r="J162" i="6"/>
  <c r="J161" i="6"/>
  <c r="I161" i="6" s="1"/>
  <c r="J160" i="6"/>
  <c r="I160" i="6" s="1"/>
  <c r="J158" i="6"/>
  <c r="J157" i="6"/>
  <c r="I157" i="6" s="1"/>
  <c r="J156" i="6"/>
  <c r="I156" i="6" s="1"/>
  <c r="J155" i="6"/>
  <c r="J154" i="6"/>
  <c r="I154" i="6" s="1"/>
  <c r="J153" i="6"/>
  <c r="I153" i="6" s="1"/>
  <c r="J152" i="6"/>
  <c r="I152" i="6" s="1"/>
  <c r="J151" i="6"/>
  <c r="J150" i="6"/>
  <c r="J147" i="6"/>
  <c r="J146" i="6"/>
  <c r="J145" i="6"/>
  <c r="J143" i="6"/>
  <c r="J142" i="6"/>
  <c r="I142" i="6" s="1"/>
  <c r="J140" i="6"/>
  <c r="J139" i="6"/>
  <c r="J138" i="6"/>
  <c r="I138" i="6" s="1"/>
  <c r="J137" i="6"/>
  <c r="J136" i="6"/>
  <c r="I136" i="6" s="1"/>
  <c r="J134" i="6"/>
  <c r="J133" i="6"/>
  <c r="I133" i="6" s="1"/>
  <c r="J132" i="6"/>
  <c r="I132" i="6" s="1"/>
  <c r="J131" i="6"/>
  <c r="I131" i="6" s="1"/>
  <c r="J130" i="6"/>
  <c r="J129" i="6"/>
  <c r="J128" i="6"/>
  <c r="I128" i="6" s="1"/>
  <c r="J127" i="6"/>
  <c r="J124" i="6"/>
  <c r="J123" i="6"/>
  <c r="J122" i="6"/>
  <c r="I122" i="6" s="1"/>
  <c r="J121" i="6"/>
  <c r="I121" i="6" s="1"/>
  <c r="J120" i="6"/>
  <c r="I120" i="6" s="1"/>
  <c r="J119" i="6"/>
  <c r="I119" i="6" s="1"/>
  <c r="J117" i="6"/>
  <c r="J116" i="6"/>
  <c r="J115" i="6"/>
  <c r="J114" i="6"/>
  <c r="I114" i="6" s="1"/>
  <c r="J113" i="6"/>
  <c r="J112" i="6"/>
  <c r="J111" i="6"/>
  <c r="J110" i="6"/>
  <c r="I110" i="6" s="1"/>
  <c r="J109" i="6"/>
  <c r="J108" i="6"/>
  <c r="J107" i="6"/>
  <c r="J106" i="6"/>
  <c r="I106" i="6" s="1"/>
  <c r="J105" i="6"/>
  <c r="I105" i="6" s="1"/>
  <c r="J104" i="6"/>
  <c r="I104" i="6" s="1"/>
  <c r="J103" i="6"/>
  <c r="J102" i="6"/>
  <c r="I102" i="6" s="1"/>
  <c r="J101" i="6"/>
  <c r="J100" i="6"/>
  <c r="J99" i="6"/>
  <c r="J98" i="6"/>
  <c r="I98" i="6" s="1"/>
  <c r="J97" i="6"/>
  <c r="I97" i="6" s="1"/>
  <c r="J96" i="6"/>
  <c r="I96" i="6" s="1"/>
  <c r="J95" i="6"/>
  <c r="J94" i="6"/>
  <c r="I94" i="6" s="1"/>
  <c r="J92" i="6"/>
  <c r="J91" i="6"/>
  <c r="J90" i="6"/>
  <c r="J89" i="6"/>
  <c r="I89" i="6" s="1"/>
  <c r="J88" i="6"/>
  <c r="I88" i="6"/>
  <c r="J87" i="6"/>
  <c r="J86" i="6"/>
  <c r="J85" i="6"/>
  <c r="J84" i="6"/>
  <c r="I84" i="6" s="1"/>
  <c r="J82" i="6"/>
  <c r="J81" i="6"/>
  <c r="I81" i="6" s="1"/>
  <c r="J80" i="6"/>
  <c r="I80" i="6" s="1"/>
  <c r="J79" i="6"/>
  <c r="I79" i="6" s="1"/>
  <c r="J78" i="6"/>
  <c r="J77" i="6"/>
  <c r="I77" i="6" s="1"/>
  <c r="J76" i="6"/>
  <c r="I76" i="6" s="1"/>
  <c r="J75" i="6"/>
  <c r="J74" i="6"/>
  <c r="J73" i="6"/>
  <c r="J72" i="6"/>
  <c r="I72" i="6" s="1"/>
  <c r="J71" i="6"/>
  <c r="I71" i="6" s="1"/>
  <c r="J68" i="6"/>
  <c r="J67" i="6"/>
  <c r="J66" i="6"/>
  <c r="J65" i="6"/>
  <c r="I65" i="6" s="1"/>
  <c r="J63" i="6"/>
  <c r="J62" i="6"/>
  <c r="I62" i="6" s="1"/>
  <c r="J61" i="6"/>
  <c r="I61" i="6" s="1"/>
  <c r="J60" i="6"/>
  <c r="I60" i="6" s="1"/>
  <c r="J59" i="6"/>
  <c r="J58" i="6"/>
  <c r="J54" i="6"/>
  <c r="J52" i="6"/>
  <c r="J51" i="6"/>
  <c r="I51" i="6" s="1"/>
  <c r="J50" i="6"/>
  <c r="I50" i="6" s="1"/>
  <c r="J49" i="6"/>
  <c r="I49" i="6" s="1"/>
  <c r="J48" i="6"/>
  <c r="I48" i="6" s="1"/>
  <c r="J47" i="6"/>
  <c r="I47" i="6"/>
  <c r="J46" i="6"/>
  <c r="J45" i="6"/>
  <c r="J44" i="6"/>
  <c r="J43" i="6"/>
  <c r="I43" i="6" s="1"/>
  <c r="J42" i="6"/>
  <c r="I42" i="6" s="1"/>
  <c r="J41" i="6"/>
  <c r="I41" i="6" s="1"/>
  <c r="J40" i="6"/>
  <c r="I40" i="6" s="1"/>
  <c r="J39" i="6"/>
  <c r="I39" i="6" s="1"/>
  <c r="J38" i="6"/>
  <c r="J37" i="6"/>
  <c r="I37" i="6" s="1"/>
  <c r="J36" i="6"/>
  <c r="J35" i="6"/>
  <c r="I35" i="6" s="1"/>
  <c r="J34" i="6"/>
  <c r="I34" i="6" s="1"/>
  <c r="J33" i="6"/>
  <c r="I33" i="6" s="1"/>
  <c r="J32" i="6"/>
  <c r="J31" i="6"/>
  <c r="I31" i="6" s="1"/>
  <c r="J30" i="6"/>
  <c r="J29" i="6"/>
  <c r="J28" i="6"/>
  <c r="I28" i="6" s="1"/>
  <c r="J27" i="6"/>
  <c r="I27" i="6" s="1"/>
  <c r="J26" i="6"/>
  <c r="I26" i="6" s="1"/>
  <c r="J25" i="6"/>
  <c r="I25" i="6" s="1"/>
  <c r="J24" i="6"/>
  <c r="I24" i="6" s="1"/>
  <c r="J23" i="6"/>
  <c r="I23" i="6" s="1"/>
  <c r="J22" i="6"/>
  <c r="J21" i="6"/>
  <c r="I21" i="6" s="1"/>
  <c r="T41" i="2"/>
  <c r="J79" i="4"/>
  <c r="J78" i="4"/>
  <c r="J77" i="4"/>
  <c r="I77" i="4" s="1"/>
  <c r="J76" i="4"/>
  <c r="I76" i="4" s="1"/>
  <c r="J75" i="4"/>
  <c r="J74" i="4"/>
  <c r="I74" i="4" s="1"/>
  <c r="J73" i="4"/>
  <c r="I73" i="4" s="1"/>
  <c r="J72" i="4"/>
  <c r="I72" i="4" s="1"/>
  <c r="J71" i="4"/>
  <c r="I71" i="4" s="1"/>
  <c r="J70" i="4"/>
  <c r="I70" i="4" s="1"/>
  <c r="J69" i="4"/>
  <c r="I69" i="4" s="1"/>
  <c r="J68" i="4"/>
  <c r="I68" i="4" s="1"/>
  <c r="J67" i="4"/>
  <c r="J66" i="4"/>
  <c r="I66" i="4" s="1"/>
  <c r="J65" i="4"/>
  <c r="I65" i="4" s="1"/>
  <c r="J64" i="4"/>
  <c r="I64" i="4" s="1"/>
  <c r="J61" i="4"/>
  <c r="J60" i="4"/>
  <c r="J59" i="4"/>
  <c r="I59" i="4" s="1"/>
  <c r="J58" i="4"/>
  <c r="I58" i="4" s="1"/>
  <c r="J57" i="4"/>
  <c r="J54" i="4"/>
  <c r="J52" i="4"/>
  <c r="J51" i="4"/>
  <c r="I51" i="4" s="1"/>
  <c r="J50" i="4"/>
  <c r="I50" i="4" s="1"/>
  <c r="J49" i="4"/>
  <c r="I49" i="4" s="1"/>
  <c r="J48" i="4"/>
  <c r="I48" i="4" s="1"/>
  <c r="J47" i="4"/>
  <c r="I47" i="4" s="1"/>
  <c r="J46" i="4"/>
  <c r="J45" i="4"/>
  <c r="J44" i="4"/>
  <c r="I44" i="4" s="1"/>
  <c r="J43" i="4"/>
  <c r="I43" i="4" s="1"/>
  <c r="J42" i="4"/>
  <c r="I42" i="4" s="1"/>
  <c r="J41" i="4"/>
  <c r="I41" i="4" s="1"/>
  <c r="J40" i="4"/>
  <c r="I40" i="4" s="1"/>
  <c r="J39" i="4"/>
  <c r="I39" i="4" s="1"/>
  <c r="J38" i="4"/>
  <c r="J37" i="4"/>
  <c r="J36" i="4"/>
  <c r="I36" i="4" s="1"/>
  <c r="J35" i="4"/>
  <c r="I35" i="4" s="1"/>
  <c r="J34" i="4"/>
  <c r="I34" i="4" s="1"/>
  <c r="J33" i="4"/>
  <c r="I33" i="4" s="1"/>
  <c r="J32" i="4"/>
  <c r="I32" i="4" s="1"/>
  <c r="J31" i="4"/>
  <c r="I31" i="4" s="1"/>
  <c r="J30" i="4"/>
  <c r="J29" i="4"/>
  <c r="J28" i="4"/>
  <c r="I28" i="4" s="1"/>
  <c r="J27" i="4"/>
  <c r="I27" i="4" s="1"/>
  <c r="J26" i="4"/>
  <c r="I26" i="4" s="1"/>
  <c r="J25" i="4"/>
  <c r="I25" i="4" s="1"/>
  <c r="J24" i="4"/>
  <c r="I24" i="4" s="1"/>
  <c r="J23" i="4"/>
  <c r="I23" i="4" s="1"/>
  <c r="J22" i="4"/>
  <c r="J21" i="4"/>
  <c r="I21" i="4" s="1"/>
  <c r="H162" i="6"/>
  <c r="H158" i="6"/>
  <c r="I155" i="6"/>
  <c r="I151" i="6"/>
  <c r="I150" i="6"/>
  <c r="H146" i="6"/>
  <c r="U34" i="2" s="1"/>
  <c r="AM34" i="2" s="1"/>
  <c r="I145" i="6"/>
  <c r="I146" i="6" s="1"/>
  <c r="V34" i="2" s="1"/>
  <c r="AN34" i="2" s="1"/>
  <c r="H143" i="6"/>
  <c r="U33" i="2" s="1"/>
  <c r="I143" i="6"/>
  <c r="V33" i="2" s="1"/>
  <c r="H140" i="6"/>
  <c r="U32" i="2" s="1"/>
  <c r="I139" i="6"/>
  <c r="I137" i="6"/>
  <c r="H134" i="6"/>
  <c r="U31" i="2" s="1"/>
  <c r="I130" i="6"/>
  <c r="I129" i="6"/>
  <c r="I127" i="6"/>
  <c r="A125" i="6"/>
  <c r="H123" i="6"/>
  <c r="U29" i="2" s="1"/>
  <c r="H117" i="6"/>
  <c r="U28" i="2" s="1"/>
  <c r="I116" i="6"/>
  <c r="I115" i="6"/>
  <c r="I113" i="6"/>
  <c r="I112" i="6"/>
  <c r="I111" i="6"/>
  <c r="I109" i="6"/>
  <c r="I108" i="6"/>
  <c r="I107" i="6"/>
  <c r="I103" i="6"/>
  <c r="I101" i="6"/>
  <c r="I100" i="6"/>
  <c r="I99" i="6"/>
  <c r="I95" i="6"/>
  <c r="H92" i="6"/>
  <c r="U27" i="2" s="1"/>
  <c r="I91" i="6"/>
  <c r="I90" i="6"/>
  <c r="I87" i="6"/>
  <c r="I86" i="6"/>
  <c r="I85" i="6"/>
  <c r="H82" i="6"/>
  <c r="U25" i="2" s="1"/>
  <c r="I78" i="6"/>
  <c r="I75" i="6"/>
  <c r="I74" i="6"/>
  <c r="I73" i="6"/>
  <c r="A69" i="6"/>
  <c r="H67" i="6"/>
  <c r="I66" i="6"/>
  <c r="H63" i="6"/>
  <c r="H68" i="6" s="1"/>
  <c r="U23" i="2" s="1"/>
  <c r="I59" i="6"/>
  <c r="I58" i="6"/>
  <c r="A56" i="6"/>
  <c r="U19" i="2"/>
  <c r="I52" i="6"/>
  <c r="I46" i="6"/>
  <c r="I45" i="6"/>
  <c r="I44" i="6"/>
  <c r="I38" i="6"/>
  <c r="I36" i="6"/>
  <c r="I32" i="6"/>
  <c r="I30" i="6"/>
  <c r="I29" i="6"/>
  <c r="I22" i="6"/>
  <c r="A19" i="6"/>
  <c r="E13" i="6"/>
  <c r="E12" i="6"/>
  <c r="E10" i="6"/>
  <c r="E9" i="6"/>
  <c r="E8" i="6"/>
  <c r="E7" i="6"/>
  <c r="E4" i="6"/>
  <c r="H78" i="4"/>
  <c r="S31" i="2" s="1"/>
  <c r="I75" i="4"/>
  <c r="I67" i="4"/>
  <c r="A62" i="4"/>
  <c r="H60" i="4"/>
  <c r="H61" i="4" s="1"/>
  <c r="S23" i="2" s="1"/>
  <c r="I57" i="4"/>
  <c r="A55" i="4"/>
  <c r="S19" i="2"/>
  <c r="I46" i="4"/>
  <c r="I45" i="4"/>
  <c r="I38" i="4"/>
  <c r="I37" i="4"/>
  <c r="I30" i="4"/>
  <c r="I29" i="4"/>
  <c r="I22" i="4"/>
  <c r="A19" i="4"/>
  <c r="E13" i="4"/>
  <c r="E12" i="4"/>
  <c r="E10" i="4"/>
  <c r="E9" i="4"/>
  <c r="E8" i="4"/>
  <c r="E7" i="4"/>
  <c r="E4" i="4"/>
  <c r="R41" i="2"/>
  <c r="Q39" i="2" s="1"/>
  <c r="H206" i="1"/>
  <c r="I231" i="1"/>
  <c r="I230" i="1"/>
  <c r="I229" i="1"/>
  <c r="H229" i="1" s="1"/>
  <c r="H230" i="1" s="1"/>
  <c r="I228" i="1"/>
  <c r="H228" i="1" s="1"/>
  <c r="I227" i="1"/>
  <c r="I226" i="1"/>
  <c r="I225" i="1"/>
  <c r="H225" i="1" s="1"/>
  <c r="I224" i="1"/>
  <c r="I223" i="1"/>
  <c r="I222" i="1"/>
  <c r="I221" i="1"/>
  <c r="I220" i="1"/>
  <c r="H220" i="1"/>
  <c r="I219" i="1"/>
  <c r="H219" i="1" s="1"/>
  <c r="I218" i="1"/>
  <c r="I217" i="1"/>
  <c r="I216" i="1"/>
  <c r="H216" i="1" s="1"/>
  <c r="I215" i="1"/>
  <c r="H215" i="1"/>
  <c r="H217" i="1" s="1"/>
  <c r="I214" i="1"/>
  <c r="I213" i="1"/>
  <c r="I212" i="1"/>
  <c r="H212" i="1" s="1"/>
  <c r="I211" i="1"/>
  <c r="I210" i="1"/>
  <c r="I209" i="1"/>
  <c r="I208" i="1"/>
  <c r="I207" i="1"/>
  <c r="H207" i="1" s="1"/>
  <c r="I206" i="1"/>
  <c r="I205" i="1"/>
  <c r="H205" i="1" s="1"/>
  <c r="I204" i="1"/>
  <c r="I203" i="1"/>
  <c r="I202" i="1"/>
  <c r="H202" i="1"/>
  <c r="I201" i="1"/>
  <c r="H201" i="1" s="1"/>
  <c r="I200" i="1"/>
  <c r="H200" i="1" s="1"/>
  <c r="I199" i="1"/>
  <c r="H199" i="1" s="1"/>
  <c r="I198" i="1"/>
  <c r="I197" i="1"/>
  <c r="I196" i="1"/>
  <c r="H196" i="1" s="1"/>
  <c r="I195" i="1"/>
  <c r="H195" i="1" s="1"/>
  <c r="I194" i="1"/>
  <c r="H194" i="1" s="1"/>
  <c r="I193" i="1"/>
  <c r="H193" i="1"/>
  <c r="I192" i="1"/>
  <c r="H192" i="1" s="1"/>
  <c r="I191" i="1"/>
  <c r="H191" i="1" s="1"/>
  <c r="I190" i="1"/>
  <c r="H190" i="1" s="1"/>
  <c r="I189" i="1"/>
  <c r="H189" i="1"/>
  <c r="I188" i="1"/>
  <c r="H188" i="1" s="1"/>
  <c r="I187" i="1"/>
  <c r="H187" i="1"/>
  <c r="I186" i="1"/>
  <c r="H186" i="1" s="1"/>
  <c r="I185" i="1"/>
  <c r="H185" i="1"/>
  <c r="I184" i="1"/>
  <c r="H184" i="1" s="1"/>
  <c r="I183" i="1"/>
  <c r="H183" i="1"/>
  <c r="I182" i="1"/>
  <c r="H182" i="1" s="1"/>
  <c r="I181" i="1"/>
  <c r="H181" i="1"/>
  <c r="I180" i="1"/>
  <c r="H180" i="1" s="1"/>
  <c r="I179" i="1"/>
  <c r="H179" i="1"/>
  <c r="I178" i="1"/>
  <c r="H178" i="1" s="1"/>
  <c r="I177" i="1"/>
  <c r="H177" i="1"/>
  <c r="I176" i="1"/>
  <c r="I175" i="1"/>
  <c r="I174" i="1"/>
  <c r="I173" i="1"/>
  <c r="I172" i="1"/>
  <c r="H172" i="1" s="1"/>
  <c r="I171" i="1"/>
  <c r="H171" i="1"/>
  <c r="I170" i="1"/>
  <c r="H170" i="1" s="1"/>
  <c r="I169" i="1"/>
  <c r="H169" i="1"/>
  <c r="I168" i="1"/>
  <c r="H168" i="1" s="1"/>
  <c r="I167" i="1"/>
  <c r="H167" i="1"/>
  <c r="I166" i="1"/>
  <c r="H166" i="1" s="1"/>
  <c r="I165" i="1"/>
  <c r="H165" i="1"/>
  <c r="I164" i="1"/>
  <c r="H164" i="1" s="1"/>
  <c r="I163" i="1"/>
  <c r="H163" i="1"/>
  <c r="I162" i="1"/>
  <c r="H162" i="1" s="1"/>
  <c r="I161" i="1"/>
  <c r="H161" i="1"/>
  <c r="I160" i="1"/>
  <c r="H160" i="1" s="1"/>
  <c r="I159" i="1"/>
  <c r="H159" i="1"/>
  <c r="I158" i="1"/>
  <c r="H158" i="1" s="1"/>
  <c r="I157" i="1"/>
  <c r="H157" i="1"/>
  <c r="I156" i="1"/>
  <c r="H156" i="1" s="1"/>
  <c r="I155" i="1"/>
  <c r="H155" i="1"/>
  <c r="I154" i="1"/>
  <c r="H154" i="1" s="1"/>
  <c r="I153" i="1"/>
  <c r="I152" i="1"/>
  <c r="I151" i="1"/>
  <c r="H151" i="1" s="1"/>
  <c r="I150" i="1"/>
  <c r="H150" i="1"/>
  <c r="I149" i="1"/>
  <c r="H149" i="1" s="1"/>
  <c r="I148" i="1"/>
  <c r="H148" i="1"/>
  <c r="I147" i="1"/>
  <c r="H147" i="1" s="1"/>
  <c r="I146" i="1"/>
  <c r="H146" i="1"/>
  <c r="I145" i="1"/>
  <c r="I144" i="1"/>
  <c r="I143" i="1"/>
  <c r="H143" i="1"/>
  <c r="I142" i="1"/>
  <c r="H142" i="1" s="1"/>
  <c r="I141" i="1"/>
  <c r="H141" i="1" s="1"/>
  <c r="I140" i="1"/>
  <c r="H140" i="1" s="1"/>
  <c r="I139" i="1"/>
  <c r="H139" i="1" s="1"/>
  <c r="I138" i="1"/>
  <c r="H138" i="1" s="1"/>
  <c r="I137" i="1"/>
  <c r="H137" i="1" s="1"/>
  <c r="I136" i="1"/>
  <c r="H136" i="1" s="1"/>
  <c r="I135" i="1"/>
  <c r="H135" i="1" s="1"/>
  <c r="I134" i="1"/>
  <c r="H134" i="1" s="1"/>
  <c r="I133" i="1"/>
  <c r="H133" i="1" s="1"/>
  <c r="I132" i="1"/>
  <c r="H132" i="1" s="1"/>
  <c r="I131" i="1"/>
  <c r="H131" i="1" s="1"/>
  <c r="I130" i="1"/>
  <c r="H130" i="1" s="1"/>
  <c r="I129" i="1"/>
  <c r="H129" i="1" s="1"/>
  <c r="I128" i="1"/>
  <c r="H128" i="1" s="1"/>
  <c r="I127" i="1"/>
  <c r="H127" i="1" s="1"/>
  <c r="I126" i="1"/>
  <c r="H126" i="1" s="1"/>
  <c r="I125" i="1"/>
  <c r="H125" i="1" s="1"/>
  <c r="I124" i="1"/>
  <c r="H124" i="1" s="1"/>
  <c r="I123" i="1"/>
  <c r="H123" i="1" s="1"/>
  <c r="I122" i="1"/>
  <c r="H122" i="1" s="1"/>
  <c r="I121" i="1"/>
  <c r="H121" i="1" s="1"/>
  <c r="I120" i="1"/>
  <c r="H120" i="1" s="1"/>
  <c r="I119" i="1"/>
  <c r="I118" i="1"/>
  <c r="I117" i="1"/>
  <c r="H117" i="1" s="1"/>
  <c r="I116" i="1"/>
  <c r="H116" i="1" s="1"/>
  <c r="I115" i="1"/>
  <c r="H115" i="1" s="1"/>
  <c r="I114" i="1"/>
  <c r="H114" i="1" s="1"/>
  <c r="I113" i="1"/>
  <c r="H113" i="1" s="1"/>
  <c r="I112" i="1"/>
  <c r="H112" i="1" s="1"/>
  <c r="I111" i="1"/>
  <c r="I110" i="1"/>
  <c r="I109" i="1"/>
  <c r="H109" i="1" s="1"/>
  <c r="I108" i="1"/>
  <c r="H108" i="1" s="1"/>
  <c r="I107" i="1"/>
  <c r="H107" i="1" s="1"/>
  <c r="I106" i="1"/>
  <c r="H106" i="1" s="1"/>
  <c r="I105" i="1"/>
  <c r="H105" i="1" s="1"/>
  <c r="I104" i="1"/>
  <c r="I103" i="1"/>
  <c r="I102" i="1"/>
  <c r="I101" i="1"/>
  <c r="I100" i="1"/>
  <c r="H100" i="1" s="1"/>
  <c r="I99" i="1"/>
  <c r="H99" i="1" s="1"/>
  <c r="I98" i="1"/>
  <c r="H98" i="1" s="1"/>
  <c r="I97" i="1"/>
  <c r="H97" i="1" s="1"/>
  <c r="I96" i="1"/>
  <c r="I95" i="1"/>
  <c r="I94" i="1"/>
  <c r="H94" i="1" s="1"/>
  <c r="I93" i="1"/>
  <c r="H93" i="1" s="1"/>
  <c r="I92" i="1"/>
  <c r="H92" i="1" s="1"/>
  <c r="I91" i="1"/>
  <c r="H91" i="1" s="1"/>
  <c r="H95" i="1" s="1"/>
  <c r="I90" i="1"/>
  <c r="I89" i="1"/>
  <c r="I88" i="1"/>
  <c r="H88" i="1" s="1"/>
  <c r="I86" i="1"/>
  <c r="H86" i="1" s="1"/>
  <c r="L21" i="2" s="1"/>
  <c r="I85" i="1"/>
  <c r="H85" i="1" s="1"/>
  <c r="I84" i="1"/>
  <c r="H84" i="1" s="1"/>
  <c r="I83" i="1"/>
  <c r="H83" i="1" s="1"/>
  <c r="I82" i="1"/>
  <c r="H82" i="1" s="1"/>
  <c r="I81" i="1"/>
  <c r="H81" i="1" s="1"/>
  <c r="I80" i="1"/>
  <c r="H80" i="1" s="1"/>
  <c r="I79" i="1"/>
  <c r="H79" i="1" s="1"/>
  <c r="I78" i="1"/>
  <c r="H78" i="1" s="1"/>
  <c r="I77" i="1"/>
  <c r="H77" i="1" s="1"/>
  <c r="I76" i="1"/>
  <c r="H76" i="1" s="1"/>
  <c r="I75" i="1"/>
  <c r="H75" i="1" s="1"/>
  <c r="I74" i="1"/>
  <c r="H74" i="1" s="1"/>
  <c r="I73" i="1"/>
  <c r="H73" i="1" s="1"/>
  <c r="I72" i="1"/>
  <c r="H72" i="1" s="1"/>
  <c r="I71" i="1"/>
  <c r="H71" i="1" s="1"/>
  <c r="I70" i="1"/>
  <c r="H70" i="1" s="1"/>
  <c r="I69" i="1"/>
  <c r="H69" i="1" s="1"/>
  <c r="I68" i="1"/>
  <c r="H68" i="1" s="1"/>
  <c r="I67" i="1"/>
  <c r="H67" i="1" s="1"/>
  <c r="I66" i="1"/>
  <c r="H66" i="1" s="1"/>
  <c r="I65" i="1"/>
  <c r="H65" i="1" s="1"/>
  <c r="I64" i="1"/>
  <c r="H64" i="1" s="1"/>
  <c r="I63" i="1"/>
  <c r="H63" i="1" s="1"/>
  <c r="I62" i="1"/>
  <c r="H62" i="1" s="1"/>
  <c r="I61" i="1"/>
  <c r="H61" i="1" s="1"/>
  <c r="I60" i="1"/>
  <c r="H60" i="1" s="1"/>
  <c r="I59" i="1"/>
  <c r="H59" i="1" s="1"/>
  <c r="I58" i="1"/>
  <c r="H58" i="1" s="1"/>
  <c r="I57" i="1"/>
  <c r="H57" i="1" s="1"/>
  <c r="I56" i="1"/>
  <c r="H56" i="1" s="1"/>
  <c r="I55" i="1"/>
  <c r="H55" i="1" s="1"/>
  <c r="I54" i="1"/>
  <c r="I52" i="1"/>
  <c r="H52" i="1" s="1"/>
  <c r="L20" i="2" s="1"/>
  <c r="I51" i="1"/>
  <c r="H51" i="1" s="1"/>
  <c r="I50" i="1"/>
  <c r="H50" i="1" s="1"/>
  <c r="I49" i="1"/>
  <c r="H49" i="1" s="1"/>
  <c r="I48" i="1"/>
  <c r="H48" i="1" s="1"/>
  <c r="I47" i="1"/>
  <c r="H47" i="1" s="1"/>
  <c r="I46" i="1"/>
  <c r="H46" i="1" s="1"/>
  <c r="I45" i="1"/>
  <c r="H45" i="1" s="1"/>
  <c r="I44" i="1"/>
  <c r="H44" i="1" s="1"/>
  <c r="I43" i="1"/>
  <c r="H43" i="1" s="1"/>
  <c r="I42" i="1"/>
  <c r="H42" i="1" s="1"/>
  <c r="I41" i="1"/>
  <c r="H41" i="1" s="1"/>
  <c r="I40" i="1"/>
  <c r="H40" i="1" s="1"/>
  <c r="I39" i="1"/>
  <c r="H39" i="1" s="1"/>
  <c r="I38" i="1"/>
  <c r="H38" i="1" s="1"/>
  <c r="I37" i="1"/>
  <c r="H37" i="1" s="1"/>
  <c r="I36" i="1"/>
  <c r="H36" i="1" s="1"/>
  <c r="I35" i="1"/>
  <c r="H35" i="1" s="1"/>
  <c r="I34" i="1"/>
  <c r="H34" i="1" s="1"/>
  <c r="I33" i="1"/>
  <c r="H33" i="1" s="1"/>
  <c r="I32" i="1"/>
  <c r="H32" i="1" s="1"/>
  <c r="I31" i="1"/>
  <c r="H31" i="1" s="1"/>
  <c r="I30" i="1"/>
  <c r="H30" i="1" s="1"/>
  <c r="I29" i="1"/>
  <c r="H29" i="1" s="1"/>
  <c r="I28" i="1"/>
  <c r="H28" i="1" s="1"/>
  <c r="I27" i="1"/>
  <c r="H27" i="1" s="1"/>
  <c r="I26" i="1"/>
  <c r="H26" i="1" s="1"/>
  <c r="I25" i="1"/>
  <c r="H25" i="1" s="1"/>
  <c r="I24" i="1"/>
  <c r="H24" i="1" s="1"/>
  <c r="I23" i="1"/>
  <c r="H23" i="1" s="1"/>
  <c r="I22" i="1"/>
  <c r="H22" i="1" s="1"/>
  <c r="I21" i="1"/>
  <c r="H21" i="1" s="1"/>
  <c r="J41" i="2"/>
  <c r="I39" i="2" s="1"/>
  <c r="N41" i="2"/>
  <c r="I71" i="13"/>
  <c r="I68" i="13"/>
  <c r="I67" i="13"/>
  <c r="I66" i="13"/>
  <c r="H66" i="13" s="1"/>
  <c r="I65" i="13"/>
  <c r="H65" i="13" s="1"/>
  <c r="I62" i="13"/>
  <c r="I61" i="13"/>
  <c r="I60" i="13"/>
  <c r="I58" i="13"/>
  <c r="I57" i="13"/>
  <c r="H57" i="13" s="1"/>
  <c r="I56" i="13"/>
  <c r="H56" i="13" s="1"/>
  <c r="I55" i="13"/>
  <c r="H55" i="13" s="1"/>
  <c r="I54" i="13"/>
  <c r="H54" i="13" s="1"/>
  <c r="I51" i="13"/>
  <c r="I50" i="13"/>
  <c r="I49" i="13"/>
  <c r="H49" i="13" s="1"/>
  <c r="I48" i="13"/>
  <c r="H48" i="13"/>
  <c r="I47" i="13"/>
  <c r="H47" i="13" s="1"/>
  <c r="I46" i="13"/>
  <c r="H46" i="13"/>
  <c r="I44" i="13"/>
  <c r="I43" i="13"/>
  <c r="H43" i="13" s="1"/>
  <c r="I42" i="13"/>
  <c r="H42" i="13" s="1"/>
  <c r="I41" i="13"/>
  <c r="H41" i="13" s="1"/>
  <c r="I40" i="13"/>
  <c r="H40" i="13" s="1"/>
  <c r="I37" i="13"/>
  <c r="H37" i="13" s="1"/>
  <c r="I35" i="13"/>
  <c r="I34" i="13"/>
  <c r="H34" i="13" s="1"/>
  <c r="I33" i="13"/>
  <c r="H33" i="13"/>
  <c r="I32" i="13"/>
  <c r="H32" i="13" s="1"/>
  <c r="I31" i="13"/>
  <c r="H31" i="13"/>
  <c r="I30" i="13"/>
  <c r="H30" i="13" s="1"/>
  <c r="I29" i="13"/>
  <c r="H29" i="13"/>
  <c r="I25" i="13"/>
  <c r="H25" i="13" s="1"/>
  <c r="I24" i="13"/>
  <c r="I23" i="13"/>
  <c r="H23" i="13" s="1"/>
  <c r="I22" i="13"/>
  <c r="I21" i="13"/>
  <c r="H21" i="13" s="1"/>
  <c r="I20" i="13"/>
  <c r="H20" i="13" s="1"/>
  <c r="I27" i="13"/>
  <c r="E13" i="3"/>
  <c r="E12" i="3"/>
  <c r="E10" i="3"/>
  <c r="E9" i="3"/>
  <c r="E8" i="3"/>
  <c r="E7" i="3"/>
  <c r="E4" i="3"/>
  <c r="E13" i="13"/>
  <c r="E12" i="13"/>
  <c r="E10" i="13"/>
  <c r="E9" i="13"/>
  <c r="E8" i="13"/>
  <c r="E7" i="13"/>
  <c r="E4" i="13"/>
  <c r="G67" i="13"/>
  <c r="G68" i="13" s="1"/>
  <c r="M36" i="2" s="1"/>
  <c r="A63" i="13"/>
  <c r="G61" i="13"/>
  <c r="M32" i="2" s="1"/>
  <c r="H60" i="13"/>
  <c r="H61" i="13" s="1"/>
  <c r="N32" i="2" s="1"/>
  <c r="G58" i="13"/>
  <c r="A52" i="13"/>
  <c r="G50" i="13"/>
  <c r="M29" i="2" s="1"/>
  <c r="G44" i="13"/>
  <c r="A38" i="13"/>
  <c r="H24" i="13"/>
  <c r="H22" i="13"/>
  <c r="A18" i="13"/>
  <c r="H41" i="2"/>
  <c r="G39" i="2" s="1"/>
  <c r="E13" i="1"/>
  <c r="E12" i="1"/>
  <c r="E10" i="1"/>
  <c r="E9" i="1"/>
  <c r="E8" i="1"/>
  <c r="E7" i="1"/>
  <c r="E4" i="1"/>
  <c r="H20" i="3"/>
  <c r="H21" i="3"/>
  <c r="G23" i="3"/>
  <c r="G25" i="3" s="1"/>
  <c r="A19" i="1"/>
  <c r="A89" i="1"/>
  <c r="G95" i="1"/>
  <c r="G101" i="1"/>
  <c r="A103" i="1"/>
  <c r="G110" i="1"/>
  <c r="K25" i="2" s="1"/>
  <c r="AM25" i="2" s="1"/>
  <c r="G118" i="1"/>
  <c r="K26" i="2" s="1"/>
  <c r="AM26" i="2" s="1"/>
  <c r="G144" i="1"/>
  <c r="K27" i="2" s="1"/>
  <c r="AM27" i="2" s="1"/>
  <c r="G152" i="1"/>
  <c r="K28" i="2" s="1"/>
  <c r="G173" i="1"/>
  <c r="K29" i="2" s="1"/>
  <c r="AM29" i="2" s="1"/>
  <c r="A175" i="1"/>
  <c r="G197" i="1"/>
  <c r="K31" i="2" s="1"/>
  <c r="G203" i="1"/>
  <c r="K32" i="2" s="1"/>
  <c r="G208" i="1"/>
  <c r="G213" i="1"/>
  <c r="H213" i="1" s="1"/>
  <c r="G217" i="1"/>
  <c r="G221" i="1"/>
  <c r="G226" i="1"/>
  <c r="G230" i="1"/>
  <c r="F23" i="2"/>
  <c r="F24" i="2"/>
  <c r="F30" i="2"/>
  <c r="F35" i="2"/>
  <c r="F36" i="2"/>
  <c r="F37" i="2"/>
  <c r="F38" i="2"/>
  <c r="B39" i="2"/>
  <c r="H147" i="6"/>
  <c r="U30" i="2" s="1"/>
  <c r="G222" i="1"/>
  <c r="K35" i="2" s="1"/>
  <c r="H152" i="1" l="1"/>
  <c r="L28" i="2" s="1"/>
  <c r="H203" i="1"/>
  <c r="L32" i="2" s="1"/>
  <c r="H173" i="1"/>
  <c r="L29" i="2" s="1"/>
  <c r="H197" i="1"/>
  <c r="H208" i="1"/>
  <c r="L33" i="2" s="1"/>
  <c r="AN33" i="2" s="1"/>
  <c r="K33" i="2"/>
  <c r="H23" i="3"/>
  <c r="G62" i="13"/>
  <c r="M30" i="2" s="1"/>
  <c r="M31" i="2"/>
  <c r="AM31" i="2" s="1"/>
  <c r="I140" i="6"/>
  <c r="V32" i="2" s="1"/>
  <c r="AM32" i="2"/>
  <c r="H144" i="1"/>
  <c r="L27" i="2" s="1"/>
  <c r="AN27" i="2" s="1"/>
  <c r="H226" i="1"/>
  <c r="AM33" i="2"/>
  <c r="I63" i="6"/>
  <c r="H221" i="1"/>
  <c r="H222" i="1" s="1"/>
  <c r="L35" i="2" s="1"/>
  <c r="AN35" i="2" s="1"/>
  <c r="AQ37" i="2"/>
  <c r="AR37" i="2"/>
  <c r="G51" i="13"/>
  <c r="M24" i="2" s="1"/>
  <c r="M28" i="2"/>
  <c r="AM28" i="2" s="1"/>
  <c r="S39" i="2"/>
  <c r="H79" i="4"/>
  <c r="S30" i="2" s="1"/>
  <c r="AR34" i="2"/>
  <c r="AQ34" i="2"/>
  <c r="I52" i="4"/>
  <c r="I78" i="4"/>
  <c r="I79" i="4" s="1"/>
  <c r="I53" i="6"/>
  <c r="I158" i="6"/>
  <c r="F39" i="2"/>
  <c r="H50" i="13"/>
  <c r="N29" i="2" s="1"/>
  <c r="H231" i="1"/>
  <c r="L36" i="2" s="1"/>
  <c r="I117" i="6"/>
  <c r="V28" i="2" s="1"/>
  <c r="H101" i="1"/>
  <c r="H102" i="1" s="1"/>
  <c r="L23" i="2" s="1"/>
  <c r="H110" i="1"/>
  <c r="L25" i="2" s="1"/>
  <c r="H118" i="1"/>
  <c r="L26" i="2" s="1"/>
  <c r="AN26" i="2" s="1"/>
  <c r="H163" i="6"/>
  <c r="U36" i="2" s="1"/>
  <c r="I67" i="6"/>
  <c r="I162" i="6"/>
  <c r="H27" i="13"/>
  <c r="N22" i="2" s="1"/>
  <c r="G174" i="1"/>
  <c r="K24" i="2" s="1"/>
  <c r="G102" i="1"/>
  <c r="K23" i="2" s="1"/>
  <c r="AM23" i="2" s="1"/>
  <c r="H35" i="13"/>
  <c r="N21" i="2" s="1"/>
  <c r="AN21" i="2" s="1"/>
  <c r="H44" i="13"/>
  <c r="H58" i="13"/>
  <c r="H67" i="13"/>
  <c r="H68" i="13" s="1"/>
  <c r="N36" i="2" s="1"/>
  <c r="I60" i="4"/>
  <c r="I61" i="4" s="1"/>
  <c r="T23" i="2" s="1"/>
  <c r="I134" i="6"/>
  <c r="P38" i="2"/>
  <c r="H25" i="3"/>
  <c r="G231" i="1"/>
  <c r="K36" i="2" s="1"/>
  <c r="H82" i="4"/>
  <c r="G209" i="1"/>
  <c r="K30" i="2" s="1"/>
  <c r="AM30" i="2" s="1"/>
  <c r="I123" i="6"/>
  <c r="V29" i="2" s="1"/>
  <c r="I82" i="6"/>
  <c r="H124" i="6"/>
  <c r="U24" i="2" s="1"/>
  <c r="AM35" i="2"/>
  <c r="AK39" i="2"/>
  <c r="L41" i="2"/>
  <c r="AR35" i="2" l="1"/>
  <c r="AQ35" i="2"/>
  <c r="AR33" i="2"/>
  <c r="AQ33" i="2"/>
  <c r="AQ21" i="2"/>
  <c r="AR21" i="2"/>
  <c r="I54" i="6"/>
  <c r="V20" i="2"/>
  <c r="H62" i="13"/>
  <c r="N30" i="2" s="1"/>
  <c r="N31" i="2"/>
  <c r="H51" i="13"/>
  <c r="N24" i="2" s="1"/>
  <c r="N28" i="2"/>
  <c r="AN28" i="2" s="1"/>
  <c r="AQ26" i="2"/>
  <c r="AR26" i="2"/>
  <c r="AN25" i="2"/>
  <c r="H209" i="1"/>
  <c r="L30" i="2" s="1"/>
  <c r="L31" i="2"/>
  <c r="I53" i="4"/>
  <c r="T22" i="2" s="1"/>
  <c r="T20" i="2"/>
  <c r="AN20" i="2" s="1"/>
  <c r="I54" i="4"/>
  <c r="I82" i="4" s="1"/>
  <c r="T30" i="2"/>
  <c r="AN30" i="2" s="1"/>
  <c r="T31" i="2"/>
  <c r="I147" i="6"/>
  <c r="V30" i="2" s="1"/>
  <c r="V31" i="2"/>
  <c r="I124" i="6"/>
  <c r="V24" i="2" s="1"/>
  <c r="V25" i="2"/>
  <c r="I163" i="6"/>
  <c r="V36" i="2" s="1"/>
  <c r="AN36" i="2" s="1"/>
  <c r="AN29" i="2"/>
  <c r="I68" i="6"/>
  <c r="V23" i="2" s="1"/>
  <c r="AN23" i="2" s="1"/>
  <c r="AR27" i="2"/>
  <c r="AQ27" i="2"/>
  <c r="AN32" i="2"/>
  <c r="U39" i="2"/>
  <c r="AM24" i="2"/>
  <c r="H167" i="6"/>
  <c r="AM36" i="2"/>
  <c r="T19" i="2"/>
  <c r="T39" i="2" s="1"/>
  <c r="H174" i="1"/>
  <c r="L24" i="2" s="1"/>
  <c r="AN24" i="2" s="1"/>
  <c r="M19" i="2"/>
  <c r="G71" i="13"/>
  <c r="P39" i="2"/>
  <c r="AP39" i="2" s="1"/>
  <c r="AP38" i="2"/>
  <c r="AM48" i="2"/>
  <c r="G235" i="1"/>
  <c r="K19" i="2"/>
  <c r="K39" i="2" s="1"/>
  <c r="AR28" i="2" l="1"/>
  <c r="AQ28" i="2"/>
  <c r="AR36" i="2"/>
  <c r="AQ36" i="2"/>
  <c r="AR23" i="2"/>
  <c r="AQ23" i="2"/>
  <c r="AN22" i="2"/>
  <c r="AR30" i="2"/>
  <c r="AQ30" i="2"/>
  <c r="AQ29" i="2"/>
  <c r="AR29" i="2"/>
  <c r="I55" i="6"/>
  <c r="V22" i="2"/>
  <c r="AR20" i="2"/>
  <c r="AQ20" i="2"/>
  <c r="AN31" i="2"/>
  <c r="AR25" i="2"/>
  <c r="AQ25" i="2"/>
  <c r="AR24" i="2"/>
  <c r="AQ24" i="2"/>
  <c r="AR32" i="2"/>
  <c r="AQ32" i="2"/>
  <c r="M39" i="2"/>
  <c r="AM47" i="2" s="1"/>
  <c r="N19" i="2"/>
  <c r="H71" i="13"/>
  <c r="H235" i="1"/>
  <c r="L19" i="2"/>
  <c r="AM19" i="2"/>
  <c r="AM39" i="2" s="1"/>
  <c r="AM46" i="2"/>
  <c r="AR31" i="2" l="1"/>
  <c r="AQ31" i="2"/>
  <c r="V19" i="2"/>
  <c r="V39" i="2" s="1"/>
  <c r="AN48" i="2" s="1"/>
  <c r="I167" i="6"/>
  <c r="AQ22" i="2"/>
  <c r="AR22" i="2"/>
  <c r="L39" i="2"/>
  <c r="AN46" i="2" s="1"/>
  <c r="N39" i="2"/>
  <c r="AN47" i="2" s="1"/>
  <c r="AN19" i="2"/>
  <c r="AM51" i="2"/>
  <c r="AN39" i="2" l="1"/>
  <c r="AQ39" i="2" s="1"/>
  <c r="AR19" i="2"/>
  <c r="AQ19" i="2"/>
  <c r="AR39" i="2"/>
  <c r="AN5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Dumitru Chitoroaga</author>
  </authors>
  <commentList>
    <comment ref="AQ1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Dumitru Chitoroaga: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Cifrele cu minus indică supracheltuielile</t>
        </r>
      </text>
    </comment>
  </commentList>
</comments>
</file>

<file path=xl/sharedStrings.xml><?xml version="1.0" encoding="utf-8"?>
<sst xmlns="http://schemas.openxmlformats.org/spreadsheetml/2006/main" count="1750" uniqueCount="811">
  <si>
    <t>-1-</t>
  </si>
  <si>
    <t>SUB TOTAL</t>
  </si>
  <si>
    <t>TOTAL:</t>
  </si>
  <si>
    <t xml:space="preserve">Bugetul aprobat </t>
  </si>
  <si>
    <t>Suma aprobată de alte surse de finanţare</t>
  </si>
  <si>
    <t>lei</t>
  </si>
  <si>
    <t>$</t>
  </si>
  <si>
    <t>Total:</t>
  </si>
  <si>
    <t xml:space="preserve">Raport financiar al beneficiarului </t>
  </si>
  <si>
    <t xml:space="preserve">Nr. contractului de grant: </t>
  </si>
  <si>
    <t>Denumirea programului:</t>
  </si>
  <si>
    <t xml:space="preserve">Denumirea proiectului: </t>
  </si>
  <si>
    <t xml:space="preserve">Adresa beneficiarului: </t>
  </si>
  <si>
    <t>LŞ</t>
  </si>
  <si>
    <t>Data:</t>
  </si>
  <si>
    <t>Fundaţia Soros-Moldova</t>
  </si>
  <si>
    <t>Linia de buget</t>
  </si>
  <si>
    <t>Tranşa:</t>
  </si>
  <si>
    <t>L.Ş.</t>
  </si>
  <si>
    <t>($)</t>
  </si>
  <si>
    <t>Suma totală</t>
  </si>
  <si>
    <t>2001, str. Bulgară 32, Chişinău</t>
  </si>
  <si>
    <t xml:space="preserve">tel.  </t>
  </si>
  <si>
    <t>Poate fi aflat la Directorul de Program a Fundaţiei</t>
  </si>
  <si>
    <t>Acordat FSM</t>
  </si>
  <si>
    <t>Cheltuit FSM</t>
  </si>
  <si>
    <t>Suma aprobată de Fundaţia Soros ($)</t>
  </si>
  <si>
    <t>Perioada de raportare</t>
  </si>
  <si>
    <t xml:space="preserve">Perioada de realizare a proiectului : </t>
  </si>
  <si>
    <t>Curs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</si>
  <si>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</si>
  <si>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</si>
  <si>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</si>
  <si>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</si>
  <si>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</si>
  <si>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</si>
  <si>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</si>
  <si>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</si>
  <si>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Cursul BNM la data transferului 1:</t>
  </si>
  <si>
    <t>Cursul BNM la data transferului 2:</t>
  </si>
  <si>
    <t>NOTĂ:</t>
  </si>
  <si>
    <t>Plata</t>
  </si>
  <si>
    <t>Vînzătorul de mărfuri / servicii/ destinatarul plăţii</t>
  </si>
  <si>
    <t>Suma</t>
  </si>
  <si>
    <t>($ )</t>
  </si>
  <si>
    <t>Nr. Doc. de plată (ordin sau dispoziţie)</t>
  </si>
  <si>
    <t xml:space="preserve"> (lei )</t>
  </si>
  <si>
    <t>Documente financiare confirmative conform Anexei nr. 3 a Contractului de Grant</t>
  </si>
  <si>
    <t xml:space="preserve"> Se indica din contr. de grant </t>
  </si>
  <si>
    <t>Acordat din alte surse</t>
  </si>
  <si>
    <t>Cheltuit din alte surse</t>
  </si>
  <si>
    <t xml:space="preserve">Data semnării contractului de grant: </t>
  </si>
  <si>
    <t>din fondurile acordate de Fundaţia Soros-Moldova.</t>
  </si>
  <si>
    <t>Data efectuării plăţii</t>
  </si>
  <si>
    <t xml:space="preserve"> Denumirea, nr.  şi data documentului</t>
  </si>
  <si>
    <t>Descrierea mărfurilor, serviciilor / destinaţia plăţii</t>
  </si>
  <si>
    <t>Data aprobării raportului</t>
  </si>
  <si>
    <r>
      <t xml:space="preserve">Adresa beneficiarului:  </t>
    </r>
    <r>
      <rPr>
        <b/>
        <i/>
        <u/>
        <sz val="9"/>
        <rFont val="Arial"/>
        <family val="2"/>
      </rPr>
      <t/>
    </r>
  </si>
  <si>
    <t>tel.</t>
  </si>
  <si>
    <t>„Discriminarea şi Diversitatea pe Înţelesul Tuturor”</t>
  </si>
  <si>
    <t>"Egalitate și Participoare Civică"</t>
  </si>
  <si>
    <t>1. Supotr financiar (salarii)</t>
  </si>
  <si>
    <t>3. Consultanti si experti</t>
  </si>
  <si>
    <t>4. Cheltuieli administrative</t>
  </si>
  <si>
    <t xml:space="preserve"> </t>
  </si>
  <si>
    <t>Ordin de plata nr.311</t>
  </si>
  <si>
    <t>CNAM</t>
  </si>
  <si>
    <t>Min. Fin. Trez. Chisinau-bugetul mun.</t>
  </si>
  <si>
    <t>Min. Fin. Trez. de Stat</t>
  </si>
  <si>
    <t>Ordin de plata nr.308</t>
  </si>
  <si>
    <t>Ordin de plata nr.310</t>
  </si>
  <si>
    <t>Ordin de plata nr.309</t>
  </si>
  <si>
    <t>comisionul bancii</t>
  </si>
  <si>
    <t>borderoul notelor de plata</t>
  </si>
  <si>
    <t>Ordin de plata nr.316</t>
  </si>
  <si>
    <t>Revista economica Logos-Pres S.A.</t>
  </si>
  <si>
    <t>Ordin de plata nr.333</t>
  </si>
  <si>
    <t>ULIM</t>
  </si>
  <si>
    <t>Ordin de plata nr.336</t>
  </si>
  <si>
    <t>Ordin de plata nr.335</t>
  </si>
  <si>
    <t>Ordin de plata nr.337</t>
  </si>
  <si>
    <t>Ordin de plata nr.338</t>
  </si>
  <si>
    <t>Ordin de plata nr.340</t>
  </si>
  <si>
    <t>Ordin de plata nr.339</t>
  </si>
  <si>
    <t>Ordin de plata nr.345</t>
  </si>
  <si>
    <t>Ordin de plata nr.342</t>
  </si>
  <si>
    <t>Ordin de plata nr.341</t>
  </si>
  <si>
    <t>Ordin de plata nr.343</t>
  </si>
  <si>
    <t>Ordin de plata nr.344</t>
  </si>
  <si>
    <t>Dispozirie de plata nr.1</t>
  </si>
  <si>
    <t>Dispozirie de plata nr.2</t>
  </si>
  <si>
    <t xml:space="preserve">BC Banca Sociala </t>
  </si>
  <si>
    <t>Ordin de plata nr. 2</t>
  </si>
  <si>
    <t>Birovits SRL</t>
  </si>
  <si>
    <t>Ordin de plata nr. 29</t>
  </si>
  <si>
    <t>IM Mart SRL</t>
  </si>
  <si>
    <t>Ordin de plata nr.57</t>
  </si>
  <si>
    <t>Ordin de plata nr.78</t>
  </si>
  <si>
    <t>Ordin de plata nr.80</t>
  </si>
  <si>
    <t>Ordin de plata nr.79</t>
  </si>
  <si>
    <t>Ordin de plata nr.76</t>
  </si>
  <si>
    <t>Ordin de plata nr.77</t>
  </si>
  <si>
    <t>Ordin de plata nr.83</t>
  </si>
  <si>
    <t>Ordin de plata nr.86</t>
  </si>
  <si>
    <t>Ordin de plata nr.85</t>
  </si>
  <si>
    <t>Dispozirie de plata nr.4</t>
  </si>
  <si>
    <t>Cernolev Serghei</t>
  </si>
  <si>
    <t>Ordin de plata nr. 90</t>
  </si>
  <si>
    <t>Min. Fin. - Trez.de Stat Inspect. Fiscal mun. Chisinau</t>
  </si>
  <si>
    <t>____|                |</t>
  </si>
  <si>
    <t xml:space="preserve">                                                                                                                                                                  SUB TOTAL pentru contabil</t>
  </si>
  <si>
    <t xml:space="preserve">                                                                                                                                                                  SUB TOTAL pentru directoarea de proiect</t>
  </si>
  <si>
    <t xml:space="preserve">                                                                                                                                                                  SUB TOTAL transport pentru reportaje </t>
  </si>
  <si>
    <t>SUB TOTAL PE SUPORT FINANCIAR</t>
  </si>
  <si>
    <t>SUB TOTAL PENTRU TRANSPOTR SI SERVICII HOTELIERE</t>
  </si>
  <si>
    <t xml:space="preserve">                                                                                                                                                                         SUB TOTAL pentru Producerea si moderarea emisiunii SDO</t>
  </si>
  <si>
    <t xml:space="preserve">                                                                                                                                                                         SUB TOTAL pentru realizarea reportajilor privind cazurile de discriminare</t>
  </si>
  <si>
    <t>SUB TOTAL PENTRU CONSULTANTI SI EXPERTI</t>
  </si>
  <si>
    <t xml:space="preserve">                                                                                                                                                                  SUB TOTAL pe cheltuieli bancare</t>
  </si>
  <si>
    <t xml:space="preserve">                                                                                                                                                                  SUB TOTAL pentru  telefon mobil</t>
  </si>
  <si>
    <t xml:space="preserve">                                                                                                                                                                  SUB TOTAL pentru consumabile pentru oficiul</t>
  </si>
  <si>
    <t>SUB TOTAL PENTRU CHELTUIELI ADMINISTRATIVE</t>
  </si>
  <si>
    <t>5. Activitatea 1 "Organizarea instruiri pentru documentatori video</t>
  </si>
  <si>
    <t xml:space="preserve">                                                                                                                                                                    SUB TOTAL pe arenda salii</t>
  </si>
  <si>
    <t xml:space="preserve">                                                                                                                                                                    SUB TOTAL pentru pauza de cafea si prinz</t>
  </si>
  <si>
    <t xml:space="preserve">                                                                                                                                                                           SUB TOTAL pentru rambursarea cheltuielilor de transport pentru participantii</t>
  </si>
  <si>
    <t>SUB TOTAL PENTRU ACTIVITATEA 1</t>
  </si>
  <si>
    <t>6. Activitatea 2 "Organizarea emisiunilor SDO</t>
  </si>
  <si>
    <t xml:space="preserve">                                                                                                                                                                           SUB TOTAL pe oferirea asistentei tehnice pentru SDO</t>
  </si>
  <si>
    <t xml:space="preserve">                                                                                                                                                                           SUB TOTAL pe rambursarea cheltuielilor de transport pentru invitatii</t>
  </si>
  <si>
    <t>SUB TOTAL PENTRU ACTIVITATEA 2</t>
  </si>
  <si>
    <t>TOTAL PENTRU TRANSA 1:</t>
  </si>
  <si>
    <t xml:space="preserve">contabil (plata in plus) </t>
  </si>
  <si>
    <t xml:space="preserve">P/u cancelarie </t>
  </si>
  <si>
    <t>P/u recizite de biurou</t>
  </si>
  <si>
    <t xml:space="preserve"> pauza de cofea (52 pers.),   prinz (25 pers)  </t>
  </si>
  <si>
    <t>2 persoane</t>
  </si>
  <si>
    <t>Ordin de plata nr.81</t>
  </si>
  <si>
    <t>Ordin de plata nr.84</t>
  </si>
  <si>
    <t>spatiu din ziar  p/u plasarea anonsului p/u licitatie, p/u selectarea companiei, care va oferi spatiul p/u desfasurarea emisiunilor</t>
  </si>
  <si>
    <t>Ordin de plata nr.133</t>
  </si>
  <si>
    <t>Ordin de plata nr.134</t>
  </si>
  <si>
    <t>Ordin de plata nr.135</t>
  </si>
  <si>
    <t>Ordin de plata nr.136</t>
  </si>
  <si>
    <t>Ordin de plata nr.137</t>
  </si>
  <si>
    <t>Ordin de plata nr.128</t>
  </si>
  <si>
    <t>Ordin de plata nr.129</t>
  </si>
  <si>
    <t>Ordin de plata nr.130</t>
  </si>
  <si>
    <t>Ordin de plata nr.131</t>
  </si>
  <si>
    <t>Ordin de plata nr.132</t>
  </si>
  <si>
    <t>Ordin de plata nr.240</t>
  </si>
  <si>
    <t>Ordin de plata nr.245</t>
  </si>
  <si>
    <t>Ordin de plata nr.242</t>
  </si>
  <si>
    <t>Ordin de plata nr.244</t>
  </si>
  <si>
    <t>Ordin de plata nr.243</t>
  </si>
  <si>
    <t>Ordin de plata nr.241</t>
  </si>
  <si>
    <t>Dispozirie de plata nr.7</t>
  </si>
  <si>
    <t>Ordin de plata nr. 234</t>
  </si>
  <si>
    <t>Dispozirie de plata nr.6</t>
  </si>
  <si>
    <t>Ordin de plata nr. 233</t>
  </si>
  <si>
    <t>Dispozirie de plata nr.8</t>
  </si>
  <si>
    <t>Ordin de plata nr. 235</t>
  </si>
  <si>
    <t>Ajder M.</t>
  </si>
  <si>
    <t>Ordin de plata nr. 174</t>
  </si>
  <si>
    <t>Ordin de plata nr. 180</t>
  </si>
  <si>
    <t>Ordin de plata nr. 182</t>
  </si>
  <si>
    <t>Ordin de plata nr. 181</t>
  </si>
  <si>
    <t>Ordin de plata nr. 183</t>
  </si>
  <si>
    <t>Ordin de plata nr. 176</t>
  </si>
  <si>
    <t xml:space="preserve">                                                                                                                                                               SUB TOTAL pentru Producerea si moderarea emisiunii SDO</t>
  </si>
  <si>
    <t xml:space="preserve">                                                                                                                                                                  SUB TOTAL pentru elaborarea documentarilor video</t>
  </si>
  <si>
    <t>Ordin de plata nr. 177</t>
  </si>
  <si>
    <t>Ordin de plata nr. 178</t>
  </si>
  <si>
    <t>Ordin de plata nr. 179</t>
  </si>
  <si>
    <t xml:space="preserve">                                                                                                                                                        SUB TOTAL pentru servicii de instruire a documentatorilor video</t>
  </si>
  <si>
    <t>Ordin de plata nr. 167</t>
  </si>
  <si>
    <t>Ordin de plata nr. 91</t>
  </si>
  <si>
    <t>Madanprint SRl</t>
  </si>
  <si>
    <t>P/u toner</t>
  </si>
  <si>
    <t>Ordin de plata nr.99</t>
  </si>
  <si>
    <t>Ordin de plata nr. 295</t>
  </si>
  <si>
    <t>Ordin de plata nr. 246</t>
  </si>
  <si>
    <t>Ordin de plata nr. 247</t>
  </si>
  <si>
    <t>Ordin de plata nr.250</t>
  </si>
  <si>
    <t>Ordin de plata nr. 249</t>
  </si>
  <si>
    <t>Ordin de plata nr.249</t>
  </si>
  <si>
    <t>Ordin de plata nr. 248</t>
  </si>
  <si>
    <t xml:space="preserve">                                                                                                                                  SUB TOTAL pentru realizarea reportajilor privind cazurile de discriminare</t>
  </si>
  <si>
    <t>Dispozirie de plata nr. 13</t>
  </si>
  <si>
    <t>return sumei din plata in minus</t>
  </si>
  <si>
    <t>Dispozitie de plata  nr 12</t>
  </si>
  <si>
    <t>Trabo-Plus SRL</t>
  </si>
  <si>
    <t>Dezvoltatea  1 comentariilor pentru documentarele video, p/u luna octombrie</t>
  </si>
  <si>
    <t>6% fondul de pensii p/u luna octombrie</t>
  </si>
  <si>
    <t xml:space="preserve">                                                                                                                       SUB TOTAL pentru Dezvoltatea comentariilor pentru documentarele video</t>
  </si>
  <si>
    <t>P/u elaborarea 1 documentarilor video, p/u luna noiembrie</t>
  </si>
  <si>
    <t>6% fondul de pensii p/u luna noiembrie</t>
  </si>
  <si>
    <t>Impozit pe venit pers.fiz. p/u luna noiembrie</t>
  </si>
  <si>
    <t>Dispozirie de plata nr.10</t>
  </si>
  <si>
    <t>Design si tiparirea banner 1X1,2 m, 1 ex., p/u promovarea emisiunei SDO*</t>
  </si>
  <si>
    <t>Macheta si tiparirea calendarelor A2, 1000 ex.**</t>
  </si>
  <si>
    <t>Ordin de plata nr. 158</t>
  </si>
  <si>
    <t>Imprint Plus SRL</t>
  </si>
  <si>
    <t>Ordin de plata nr. 187</t>
  </si>
  <si>
    <t>1.1 Contabil</t>
  </si>
  <si>
    <t>1.2 Directoarea de proiect</t>
  </si>
  <si>
    <t xml:space="preserve">2.1 Transport pentru Caravana </t>
  </si>
  <si>
    <t>2.2 Transport pentru reportaje</t>
  </si>
  <si>
    <t>3.1 Dezvoltatea comentariilor pentru documentarele video</t>
  </si>
  <si>
    <t>3.2 Elaborarea documentarilor video</t>
  </si>
  <si>
    <t>3.3 Producerea si moderarea emisiunii SDO</t>
  </si>
  <si>
    <t>3.4 Realizarea reportajilor privind cazurile de discriminare</t>
  </si>
  <si>
    <t>3.5 Servicii de instruire a documentatorilor video</t>
  </si>
  <si>
    <t>4.1 Cheltuieli bancare</t>
  </si>
  <si>
    <t xml:space="preserve"> 4.2 Telefon mobil</t>
  </si>
  <si>
    <t>4.3 Consumabile pentru oficiul</t>
  </si>
  <si>
    <t>5.1 Arenda salii</t>
  </si>
  <si>
    <t>5.2 Pauza de cafea si prinz</t>
  </si>
  <si>
    <t>5.3 Rambursarea cheltuielilor de transport pentru participantii</t>
  </si>
  <si>
    <t>6.1 Oferirea asistentei tehnice pentru SDO</t>
  </si>
  <si>
    <t>6.2 Rambursarea cheltuielilor de transport pentru invitatii</t>
  </si>
  <si>
    <t>Ordin de plata nr.314</t>
  </si>
  <si>
    <t>Ordin de plata nr.315</t>
  </si>
  <si>
    <t>Dispozirie de plata nr.9</t>
  </si>
  <si>
    <t>Ordin de plata nr.82</t>
  </si>
  <si>
    <t>Ordin de plata nr. 175</t>
  </si>
  <si>
    <t>*</t>
  </si>
  <si>
    <t>pauza de cofea (6 pers.)</t>
  </si>
  <si>
    <t>arenda salii de conferentie  (2 zile, 25 pers)</t>
  </si>
  <si>
    <t>Ordin de plata nr.9</t>
  </si>
  <si>
    <t>Ordin de plata nr.10</t>
  </si>
  <si>
    <t>Ordin de plata nr.13</t>
  </si>
  <si>
    <t>Ordin de plata nr.12</t>
  </si>
  <si>
    <t>Ordin de plata nr.11</t>
  </si>
  <si>
    <t>Ordin de plata nr.8</t>
  </si>
  <si>
    <t>Ordin de plata nr.3</t>
  </si>
  <si>
    <t>Ordin de plata nr.5</t>
  </si>
  <si>
    <t>Ordin de plata nr.7</t>
  </si>
  <si>
    <t>Ordin de plata nr.6</t>
  </si>
  <si>
    <t>Ordin de plata nr.4</t>
  </si>
  <si>
    <t>Ordin de plata nr.30</t>
  </si>
  <si>
    <t>Ordin de plata nr.31</t>
  </si>
  <si>
    <t xml:space="preserve">AO Studio Centru Canal Rejional </t>
  </si>
  <si>
    <t>Realizarea 4 emisiunii "Studiul Drepturilor Omului"</t>
  </si>
  <si>
    <t>Realizarea si difuzarea 5 emisiunii "Studiul Drepturilor Omului"</t>
  </si>
  <si>
    <t>Sub total pentru oferirea asistentei tehnice pentru SDO</t>
  </si>
  <si>
    <t>4.2  Telefon mobil</t>
  </si>
  <si>
    <t>TOTAL PENTRU TRANSA 1, partea 2</t>
  </si>
  <si>
    <t xml:space="preserve">AO Studio Centru Canal Regional </t>
  </si>
  <si>
    <t>Ordin de plata nr.35</t>
  </si>
  <si>
    <t>Ordin de plata nr.33</t>
  </si>
  <si>
    <t>Ordin de plata nr.34</t>
  </si>
  <si>
    <t>Realizarea si difuzarea 5 emisiunii "Studiul Drepturilor Omului"  (suprataxă)</t>
  </si>
  <si>
    <t>Ordin de plata nr.48</t>
  </si>
  <si>
    <t>Ordin de plata nr.49</t>
  </si>
  <si>
    <t>Ordin de plata nr.51</t>
  </si>
  <si>
    <t>Ordin de plata nr.50</t>
  </si>
  <si>
    <t>Ordin de plata nr.47</t>
  </si>
  <si>
    <t>Ordin de plata nr. 52</t>
  </si>
  <si>
    <t>Ordin de plata nr.55</t>
  </si>
  <si>
    <t>Ordin de plata nr. 57</t>
  </si>
  <si>
    <t>Ordin de plata nr.56</t>
  </si>
  <si>
    <t>Ordin de plata nr.58</t>
  </si>
  <si>
    <t>Ordin de plata nr. 53</t>
  </si>
  <si>
    <t>Ordin de plata nr. 54</t>
  </si>
  <si>
    <t>27.03.214</t>
  </si>
  <si>
    <t>Ordin de plata nr. 62</t>
  </si>
  <si>
    <t>Ordin de plata nr.65</t>
  </si>
  <si>
    <t>Ordin de plata nr.67</t>
  </si>
  <si>
    <t xml:space="preserve">Realizarea si difuzarea 6 emisiunii "Studiul Drepturilor Omului" </t>
  </si>
  <si>
    <t xml:space="preserve">Realizarea 2 emisiunii "Studiul Drepturilor Omului" </t>
  </si>
  <si>
    <t>Ordin de plata nr 136</t>
  </si>
  <si>
    <t>Ordin de plata nr.165</t>
  </si>
  <si>
    <t>Ordin de plata nr.166</t>
  </si>
  <si>
    <t>Ordin de plata nr.64</t>
  </si>
  <si>
    <t>Ordin de plata nr.169</t>
  </si>
  <si>
    <t>Ordin de plata nr.167</t>
  </si>
  <si>
    <t>Ordin de plata nr.168</t>
  </si>
  <si>
    <t>Ordin de plata nr.115</t>
  </si>
  <si>
    <t>Ordin de plata nr.114</t>
  </si>
  <si>
    <t>Ordin de plata nr. 116</t>
  </si>
  <si>
    <t>Ordin de plata nr.164</t>
  </si>
  <si>
    <t>Ordin de plata nr. 166</t>
  </si>
  <si>
    <t>Ordin de plata nr. 169</t>
  </si>
  <si>
    <t>Ordin de plata nr. 77</t>
  </si>
  <si>
    <t>Ordin de plata nr. 80</t>
  </si>
  <si>
    <t>Ordin de plata nr. 79</t>
  </si>
  <si>
    <t>Ordin de plata nr. 55</t>
  </si>
  <si>
    <t>Ordin de plata nr. 78</t>
  </si>
  <si>
    <t>Ordin de plata nr. 94</t>
  </si>
  <si>
    <t>Ordin de plata nr. 58</t>
  </si>
  <si>
    <t>Ordin de plata nr. 160</t>
  </si>
  <si>
    <t>Ordin de plata nr. 161</t>
  </si>
  <si>
    <t>Ordin de plata nr. 163</t>
  </si>
  <si>
    <t>Ordin de plata nr. 162</t>
  </si>
  <si>
    <t>Ordin de plata nr. 133</t>
  </si>
  <si>
    <t>Ordin de plata nr. 134</t>
  </si>
  <si>
    <t>Ordin de plata nr82</t>
  </si>
  <si>
    <t>Ordin de plata nr.155</t>
  </si>
  <si>
    <t>MolData IS</t>
  </si>
  <si>
    <t>Ordin de plata nr.139</t>
  </si>
  <si>
    <t>p/u recizite de biroul</t>
  </si>
  <si>
    <t>Ordin de plata nr.113</t>
  </si>
  <si>
    <t>Dispozirie de plata nr.5</t>
  </si>
  <si>
    <t>Ordin de plata nr. 138</t>
  </si>
  <si>
    <t>Dispozirie de plata nr. 3</t>
  </si>
  <si>
    <t>Ordin de plata nr.102</t>
  </si>
  <si>
    <t>Ordin de plata nr. 102</t>
  </si>
  <si>
    <t>3.3 Elaborarea documentarilor video</t>
  </si>
  <si>
    <t>3.4 Producerea si moderarea emisiunii SDO</t>
  </si>
  <si>
    <t>3.5 Realizarea reportajilor privind cazurile de discriminare</t>
  </si>
  <si>
    <t xml:space="preserve">                                                                                                                                  SUB TOTAL pentru reinnoirea domenului</t>
  </si>
  <si>
    <t xml:space="preserve">Realizarea si difuzarea 2 emisiunii "Studiul Drepturilor Omului" </t>
  </si>
  <si>
    <t>TOTAL PENTRU TRANSA 2:</t>
  </si>
  <si>
    <t>Ordin de plata nr. 135</t>
  </si>
  <si>
    <t>Chisinau -s.Vadeni, Ciutulesti- Chisinau</t>
  </si>
  <si>
    <t>Chisinau-Orhei-Chisinau</t>
  </si>
  <si>
    <t>Ordin de plata nr.213</t>
  </si>
  <si>
    <r>
      <t xml:space="preserve">Realizarea si difuzarea </t>
    </r>
    <r>
      <rPr>
        <sz val="9"/>
        <rFont val="Arial"/>
        <family val="2"/>
        <charset val="204"/>
      </rPr>
      <t>6</t>
    </r>
    <r>
      <rPr>
        <sz val="9"/>
        <color indexed="10"/>
        <rFont val="Arial"/>
        <family val="2"/>
        <charset val="204"/>
      </rPr>
      <t xml:space="preserve">  </t>
    </r>
    <r>
      <rPr>
        <sz val="9"/>
        <rFont val="Arial"/>
        <family val="2"/>
      </rPr>
      <t xml:space="preserve">emisiunii "Studiul Drepturilor Omului" </t>
    </r>
  </si>
  <si>
    <r>
      <t xml:space="preserve"> Difuzarea 1 </t>
    </r>
    <r>
      <rPr>
        <sz val="9"/>
        <color indexed="10"/>
        <rFont val="Arial"/>
        <family val="2"/>
        <charset val="204"/>
      </rPr>
      <t xml:space="preserve"> </t>
    </r>
    <r>
      <rPr>
        <sz val="9"/>
        <rFont val="Arial"/>
        <family val="2"/>
      </rPr>
      <t xml:space="preserve">emisiunii "Studiul Drepturilor Omului" </t>
    </r>
  </si>
  <si>
    <t>Ordin de plata nr. 63</t>
  </si>
  <si>
    <t>Ordin de plata nr. 215</t>
  </si>
  <si>
    <t>Ordin de plata nr. 217</t>
  </si>
  <si>
    <t>Ordin de plata nr. 218</t>
  </si>
  <si>
    <t>Ordin de plata nr. 216</t>
  </si>
  <si>
    <t>Ordin de plata nr. 214</t>
  </si>
  <si>
    <t>Ordin de plata nr.239</t>
  </si>
  <si>
    <r>
      <rPr>
        <sz val="20"/>
        <color indexed="10"/>
        <rFont val="Arial"/>
        <family val="2"/>
        <charset val="204"/>
      </rPr>
      <t>**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Returnarea sumei din cauza recizitelor incorecte</t>
    </r>
  </si>
  <si>
    <t>Ordin de plata nr.238</t>
  </si>
  <si>
    <t>Ordin de plata nr. 75</t>
  </si>
  <si>
    <t>Ordin de plata nr. 137</t>
  </si>
  <si>
    <t>Ordin de plata nr. 184</t>
  </si>
  <si>
    <t>Ordin de plata nr.66</t>
  </si>
  <si>
    <t xml:space="preserve">                                                                                                                          SUB TOTAL pentru directoarea de proiect</t>
  </si>
  <si>
    <t xml:space="preserve">                                                                                                                                SUB TOTAL transport penrtu Caravana</t>
  </si>
  <si>
    <t xml:space="preserve">                                                                                                                                    SUB TOTAL transport pentru reportaje </t>
  </si>
  <si>
    <t xml:space="preserve">                                                                   SUB TOTAL pentru Dezvoltatea comentariilor pentru documentarele video</t>
  </si>
  <si>
    <t xml:space="preserve">                                                                                                                 SUB TOTAL pentru elaborarea documentarilor video</t>
  </si>
  <si>
    <t xml:space="preserve">                                                                                                    SUB TOTAL pentru Producerea si moderarea emisiunii SDO</t>
  </si>
  <si>
    <t xml:space="preserve">                                                                     SUB TOTAL pentru realizarea reportajilor privind cazurile de discriminare</t>
  </si>
  <si>
    <t xml:space="preserve">borderoul notelor de plata </t>
  </si>
  <si>
    <t xml:space="preserve">borderoul notelor de plata  </t>
  </si>
  <si>
    <t xml:space="preserve">                                                                                                                   SUB TOTAL pentru consumabile pentru oficiul</t>
  </si>
  <si>
    <t xml:space="preserve">                                                                                                        SUB TOTAL pe oferirea asistentei tehnice pentru SDO</t>
  </si>
  <si>
    <t xml:space="preserve">                                                                           SUB TOTAL pe rambursarea cheltuielilor de transport pentru invitatii</t>
  </si>
  <si>
    <t xml:space="preserve">                                                                                                                                                                SUB TOTAL pentru contabil</t>
  </si>
  <si>
    <t xml:space="preserve">                                                                                                                                                    SUB TOTAL pe cheltuieli bancare</t>
  </si>
  <si>
    <t xml:space="preserve">                                                                                                                                  SUB TOTAL pentru  telefon mobil</t>
  </si>
  <si>
    <t xml:space="preserve">    Contabil şef:      _____________ /                                     /  </t>
  </si>
  <si>
    <t>Director de proiect: ____E.Balan_____ /                  /</t>
  </si>
  <si>
    <t>8. Tiparirea materialelor</t>
  </si>
  <si>
    <t>8 Tiparirea materialelor</t>
  </si>
  <si>
    <t>Cheltuit 
(din transfer 1 FSM)</t>
  </si>
  <si>
    <t>Cheltuit 
(din transfer 2 FSM)</t>
  </si>
  <si>
    <t>Cheltuit 
(sold transfer 2 FSM)</t>
  </si>
  <si>
    <t>Cheltuit 
(din transfer 3 FSM)</t>
  </si>
  <si>
    <t>Cheltuit 
(sold transfer 3 FSM)</t>
  </si>
  <si>
    <t>Cheltuit 
(din transfer 4 FSM)</t>
  </si>
  <si>
    <t>Cheltuit 
(din transfer 5 FSM)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</si>
  <si>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</si>
  <si>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</si>
  <si>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</si>
  <si>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</si>
  <si>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</si>
  <si>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</si>
  <si>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</si>
  <si>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</si>
  <si>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</si>
  <si>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</si>
  <si>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</si>
  <si>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</si>
  <si>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</si>
  <si>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</si>
  <si>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U</t>
  </si>
  <si>
    <t>V</t>
  </si>
  <si>
    <t>W</t>
  </si>
  <si>
    <t>X</t>
  </si>
  <si>
    <t>Y</t>
  </si>
  <si>
    <t>AD</t>
  </si>
  <si>
    <t>AE</t>
  </si>
  <si>
    <t>AF</t>
  </si>
  <si>
    <t>AG</t>
  </si>
  <si>
    <t>AH</t>
  </si>
  <si>
    <t>AI</t>
  </si>
  <si>
    <t>AJ</t>
  </si>
  <si>
    <t>AK</t>
  </si>
  <si>
    <t>M</t>
  </si>
  <si>
    <t>N</t>
  </si>
  <si>
    <t>Q</t>
  </si>
  <si>
    <t>R</t>
  </si>
  <si>
    <t>S</t>
  </si>
  <si>
    <t>5. Activitatea 1 "..."</t>
  </si>
  <si>
    <t>7.Activitatea 3 "…"</t>
  </si>
  <si>
    <t>6. Activitatea 2 "..."</t>
  </si>
  <si>
    <t>Z</t>
  </si>
  <si>
    <t>AA</t>
  </si>
  <si>
    <t>AB</t>
  </si>
  <si>
    <t>AC</t>
  </si>
  <si>
    <t>AL</t>
  </si>
  <si>
    <t>AM</t>
  </si>
  <si>
    <t>AN</t>
  </si>
  <si>
    <t>AO</t>
  </si>
  <si>
    <t>AP</t>
  </si>
  <si>
    <t>Total</t>
  </si>
  <si>
    <t>Pentru note interne FSM:</t>
  </si>
  <si>
    <t>373 22 123456</t>
  </si>
  <si>
    <t>Asociația Obștească ”Galbenă Gutue”</t>
  </si>
  <si>
    <t>Raport despre cheltuielile beneficiarului -</t>
  </si>
  <si>
    <t>Chisinau, str. Stefan cel Mare 1, of. 1</t>
  </si>
  <si>
    <t>Aprobat de către Grant Manager  ________________ D. Chitoroagă</t>
  </si>
  <si>
    <t>____________________</t>
  </si>
  <si>
    <t>Ionescu Ion</t>
  </si>
  <si>
    <t>Petrescu Ioana</t>
  </si>
  <si>
    <t>2.1 Transport pentru …</t>
  </si>
  <si>
    <t>Ionescu Eugen</t>
  </si>
  <si>
    <t>SUB TOTAL transport pentru …</t>
  </si>
  <si>
    <t>Furtuna M.</t>
  </si>
  <si>
    <t>Albu S.</t>
  </si>
  <si>
    <t>Negura D.</t>
  </si>
  <si>
    <t>I.M Orange Moldova S.A.</t>
  </si>
  <si>
    <t>Director de proiect   ____________   / Petrescu I./</t>
  </si>
  <si>
    <t>Contabil Şef         _____________    / Ionescu Ion /</t>
  </si>
  <si>
    <t xml:space="preserve">* Acoperit din fondurile proprii </t>
  </si>
  <si>
    <t>** Acoperit din fondurile XXX</t>
  </si>
  <si>
    <t>Realizarea 4 emisiunii "Studiul Drepturilor Copiilor"</t>
  </si>
  <si>
    <t>Realizarea si difuzarea 5 emisiunii "Studiul Drepturilor Copiilor"</t>
  </si>
  <si>
    <t>WWW Tatiana</t>
  </si>
  <si>
    <t>MMM Ecaterina</t>
  </si>
  <si>
    <t>VVV Natalia</t>
  </si>
  <si>
    <t>USD</t>
  </si>
  <si>
    <t>2, (sold transfer 2)</t>
  </si>
  <si>
    <t>Birovits  SRL</t>
  </si>
  <si>
    <t>WWW Nicoleta</t>
  </si>
  <si>
    <t>VVV Ion</t>
  </si>
  <si>
    <t>MMM Petru</t>
  </si>
  <si>
    <t xml:space="preserve"> Petrescu I.</t>
  </si>
  <si>
    <t xml:space="preserve">Transfer </t>
  </si>
  <si>
    <t>KKK Natalia</t>
  </si>
  <si>
    <t>SSS Ion</t>
  </si>
  <si>
    <t>(S=I-M)</t>
  </si>
  <si>
    <t>(Y=J-N)</t>
  </si>
  <si>
    <t>(AC=Q-U)</t>
  </si>
  <si>
    <t>(AD=R-V)</t>
  </si>
  <si>
    <t>(AE=Y)</t>
  </si>
  <si>
    <t xml:space="preserve"> (AF=Z)</t>
  </si>
  <si>
    <t xml:space="preserve"> (K=G)</t>
  </si>
  <si>
    <t xml:space="preserve"> (L=H)</t>
  </si>
  <si>
    <t>Sold</t>
  </si>
  <si>
    <t>Sold  transfer 1</t>
  </si>
  <si>
    <t>Sold  transfer 2</t>
  </si>
  <si>
    <t>Sold  transfer 3</t>
  </si>
  <si>
    <t>Sold  transfer 4</t>
  </si>
  <si>
    <t>Sold  transfer 5</t>
  </si>
  <si>
    <r>
      <t>(M</t>
    </r>
    <r>
      <rPr>
        <b/>
        <i/>
        <sz val="9"/>
        <rFont val="Calibri"/>
        <family val="2"/>
        <charset val="204"/>
      </rPr>
      <t>≤I</t>
    </r>
    <r>
      <rPr>
        <b/>
        <i/>
        <sz val="9"/>
        <rFont val="Cambria"/>
        <family val="1"/>
        <charset val="204"/>
      </rPr>
      <t>)</t>
    </r>
  </si>
  <si>
    <r>
      <t xml:space="preserve"> (N</t>
    </r>
    <r>
      <rPr>
        <b/>
        <i/>
        <sz val="9"/>
        <rFont val="Calibri"/>
        <family val="2"/>
        <charset val="204"/>
      </rPr>
      <t>≤J</t>
    </r>
    <r>
      <rPr>
        <b/>
        <i/>
        <sz val="9"/>
        <rFont val="Cambria"/>
        <family val="1"/>
        <charset val="204"/>
      </rPr>
      <t>)</t>
    </r>
  </si>
  <si>
    <r>
      <t>(U</t>
    </r>
    <r>
      <rPr>
        <b/>
        <i/>
        <sz val="9"/>
        <rFont val="Calibri"/>
        <family val="2"/>
        <charset val="204"/>
      </rPr>
      <t>≤Q</t>
    </r>
    <r>
      <rPr>
        <b/>
        <i/>
        <sz val="9"/>
        <rFont val="Cambria"/>
        <family val="1"/>
        <charset val="204"/>
      </rPr>
      <t>)</t>
    </r>
  </si>
  <si>
    <r>
      <t xml:space="preserve"> (V</t>
    </r>
    <r>
      <rPr>
        <b/>
        <i/>
        <sz val="9"/>
        <rFont val="Calibri"/>
        <family val="2"/>
        <charset val="204"/>
      </rPr>
      <t>≤R</t>
    </r>
    <r>
      <rPr>
        <b/>
        <i/>
        <sz val="9"/>
        <rFont val="Cambria"/>
        <family val="1"/>
        <charset val="204"/>
      </rPr>
      <t>)</t>
    </r>
  </si>
  <si>
    <r>
      <t>(AG</t>
    </r>
    <r>
      <rPr>
        <b/>
        <i/>
        <sz val="9"/>
        <rFont val="Calibri"/>
        <family val="2"/>
        <charset val="204"/>
      </rPr>
      <t>≤AA</t>
    </r>
    <r>
      <rPr>
        <b/>
        <i/>
        <sz val="9"/>
        <rFont val="Cambria"/>
        <family val="1"/>
        <charset val="204"/>
      </rPr>
      <t>)</t>
    </r>
  </si>
  <si>
    <r>
      <t xml:space="preserve"> (AH</t>
    </r>
    <r>
      <rPr>
        <b/>
        <i/>
        <sz val="9"/>
        <rFont val="Calibri"/>
        <family val="2"/>
        <charset val="204"/>
      </rPr>
      <t>≤AB</t>
    </r>
    <r>
      <rPr>
        <b/>
        <i/>
        <sz val="9"/>
        <rFont val="Cambria"/>
        <family val="1"/>
        <charset val="204"/>
      </rPr>
      <t>)</t>
    </r>
  </si>
  <si>
    <t>'=AK-AM</t>
  </si>
  <si>
    <t>'=AL-AN</t>
  </si>
  <si>
    <t>La data</t>
  </si>
  <si>
    <t>Istoria soldurilor pe transferuri</t>
  </si>
  <si>
    <t>Examinat şi aprobat de către Director de Departament    ___________________  /                  /</t>
  </si>
  <si>
    <t>Modificarea de buget aprobată de FSM la data 17.07.20**</t>
  </si>
  <si>
    <t>Modificarea de buget aprobata de FSM la data 19.12.20 ***</t>
  </si>
  <si>
    <t>Acordat FSM
(transfer 3 din 18.02.20)</t>
  </si>
  <si>
    <t>Acordat FSM
(transfer 4 din 03.07.20)</t>
  </si>
  <si>
    <t>Acordat FSM
(transfer 5 din 11.10.20)</t>
  </si>
  <si>
    <t>Ordin de plata nr.20</t>
  </si>
  <si>
    <t xml:space="preserve">Decont de avans  № 4 din 30.04.20  </t>
  </si>
  <si>
    <t xml:space="preserve">Decont de avans  № 2 din 30.04.20  </t>
  </si>
  <si>
    <t xml:space="preserve">Decont de avans  № 3 din 30.04.20  </t>
  </si>
  <si>
    <t>Ordin de plata nr.203</t>
  </si>
  <si>
    <t>Examinat şi aprobat de către Director de Departament    ________________  /                  /</t>
  </si>
  <si>
    <t xml:space="preserve"> borderou de calcul № 3 din 30.01.2020</t>
  </si>
  <si>
    <t xml:space="preserve"> borderou de calcul № 4 din 30.01.2020</t>
  </si>
  <si>
    <t>ff:  OM 1465168 din 30.01.2020</t>
  </si>
  <si>
    <t>P/u servicii GSM  in perioda 26.01.2020 - 25.02.2020 (p/u VVV E, MMM T.)</t>
  </si>
  <si>
    <t xml:space="preserve">18.02.2020-19.06.2020 </t>
  </si>
  <si>
    <t>borderou de calcul № 7 din 27.02.2020</t>
  </si>
  <si>
    <t>borderou de calcul № 10 din 27.03.2020</t>
  </si>
  <si>
    <t>borderou de calcul № 19 din 30.04.2020</t>
  </si>
  <si>
    <t>borderou de calcul № 24 din 29.05.2020</t>
  </si>
  <si>
    <t>borderou de calcul № 34 din 27.06.2020</t>
  </si>
  <si>
    <t>* Rambursarea supraplatii conform borderoul de calcul No. 8  din 27.02.2020</t>
  </si>
  <si>
    <t xml:space="preserve"> borderou de calcul № 16 din 18.03.2020</t>
  </si>
  <si>
    <t>borderou de calcul № 16 din 18.04.2020</t>
  </si>
  <si>
    <t>Contract nr. TS2-01/2020 din15.03.2020, Act de achizitie a serviciilor de locatiune  si a cheltuielilor aferente ser. BC nr. 058329 din 26.04.2020</t>
  </si>
  <si>
    <t>Plata p/u arenda auto din 26.04.2020 (Chiisnau-Anenii Noi-Chisinau)</t>
  </si>
  <si>
    <t>Impozitul pe venit din activ. de intreprind. retinut la sursa de plata (arenda auto din 26.04.2020 conf. contr. nr. T-S2 01/2019 din 15.03.2020)</t>
  </si>
  <si>
    <t>Contract nr. TS2-01/2020 din15.03.2020, Act de achizitie a serviciilor de locatiune  si a cheltuielilor aferente ser. BC nr. 058327 din 30.03.2020</t>
  </si>
  <si>
    <t>Plata p/u arenda auto din 30.03.2020 (Chiisnau-Leovo-Chisinau)</t>
  </si>
  <si>
    <t>Impozitul pe venit din activ. de intreprind. retinut la sursa de plata (arenda auto din 30.03.2020 conf. contr. nr. T-S2 01/2019 din 15.03.2020)</t>
  </si>
  <si>
    <t>Contract nr. TS2-01/2020 din 15.03.2020, Act de achizitie a serviciilor de locatiune  si a cheltuielilor aferente ser. BC nr. 123456 din 29.03.2020</t>
  </si>
  <si>
    <t>Plata p/u arenda auto din 29.03.2020 ( Chiisnau-C.Lunga-Chisinau; )</t>
  </si>
  <si>
    <t>Impozitul pe venit din activ. de intreprind. retinut la sursa de plata (arenda auto din 29.03.2020 conf. contr. nr. T-S2 01/2019 din 15.03.2020)</t>
  </si>
  <si>
    <t>borderou de calcul №  8  din   27.02.2020</t>
  </si>
  <si>
    <t>borderou de calcul №  11  din   27.03.2020</t>
  </si>
  <si>
    <t>borderou de calcul № 8 din 27.02.2020</t>
  </si>
  <si>
    <t>borderou de calcul № 11 din 27.03.2020</t>
  </si>
  <si>
    <t>borderou de calcul №  11 din 27.03.2020</t>
  </si>
  <si>
    <t>Contract de prestarea serviciilor nr. PS-S2 01/2020 din 15.03.2020,, Act de receptie din 27.05.20</t>
  </si>
  <si>
    <t>borderou de calcul №  25     din 29.05.2020</t>
  </si>
  <si>
    <t>borderou de calcul № 31 din 18.06.2020</t>
  </si>
  <si>
    <t>borderou de calcul №  20 din 30.04.2020</t>
  </si>
  <si>
    <t>ff:  OM 1234567 din 26.02.2020</t>
  </si>
  <si>
    <t>P/u servicii GSM  in perioda 26.02.2020 - 25.03.2020 (p/u coordinator si contabil)</t>
  </si>
  <si>
    <t>ff:  OM 1212121 din 26.03.2020</t>
  </si>
  <si>
    <t>P/u servicii GSM  in perioda 26.03.2020 - 25.04.2020 (p/u coordinator si contabil)</t>
  </si>
  <si>
    <t>ff:  OM13131313 din 26.04.2020</t>
  </si>
  <si>
    <t>P/u servicii GSM  in perioda 26.04.2020 - 25.05.2020 (p/u coordinator si contabil)</t>
  </si>
  <si>
    <t>P/u servicii GSM  in perioda 26.05.2020 - 25.06.2020 (p/u coordinator si contabil)</t>
  </si>
  <si>
    <t>ff:  DV 1234567 din 05.05.2020</t>
  </si>
  <si>
    <t>ff:  FA 1234567 din 30.05.2020</t>
  </si>
  <si>
    <t>Reinnoiere domeniul discriminare md. (02.06.2020-02.06.2015)</t>
  </si>
  <si>
    <t>Contract nr. TS2-01/2020 din 15.03.2020, Act de achizitie a serviciilor de locatiune  si a cheltuielilor aferente ser. BC nr. 058328 din 08.04.2020</t>
  </si>
  <si>
    <t xml:space="preserve">Plata p/u arenda auto din 08.04.2020 (Chiisnau) </t>
  </si>
  <si>
    <t>Impozitul pe venit din activ. de intreprind. retinut la sursa de plata (arenda auto din 08.04.2020 conf. contr. nr. T-S2 01/2019 din 15.03.2020)</t>
  </si>
  <si>
    <t>Contract de munca nr. CM 01/2020 din 31.12.2019, borderou de calcul № 7 din 27.02.2020, tabelul de pontaj din 27.02.2020</t>
  </si>
  <si>
    <t>Contract de munca nr. CM 01/2020 din 31.12.2019, borderou de calcul № 16 din 18.03.2020, tabelul de pontaj din 18.03.2020</t>
  </si>
  <si>
    <t>Contract de munca nr. CM 01/2020 din 31.12.2019, borderou de calcul № 16 din 18.04.2020, tabelul de pontaj din 18.04.2020</t>
  </si>
  <si>
    <t>Amendamente 1a la Contract prestarea serviciilor  nr. PS-S2 02/2019 din 29.08.2019,  cu amendamente din 15.04.2020, borderou de calcul №  19 din   30.04.2020, Act de receptie din 29 aprilie</t>
  </si>
  <si>
    <t>Amendamente 1a la Contract prestarea serviciilor  nr. PS-S2 02/2019 din 29.08.2019,  cu amendamente din 15.04.2020, borderou de calcul №  19 din   30.04.2020,  Act de receptie din 29 aprilie</t>
  </si>
  <si>
    <t>ff:  OM 1414141 din 26.05.2019</t>
  </si>
  <si>
    <t>Contract de munca nr. CM 02/2020 din 31.12.2019, borderou de calcul № 7 din 27.02.2020, tabelul de pontaj din 27.02.2020</t>
  </si>
  <si>
    <t>Contract de munca nr. CM 02/2020 din 31.12.2019, borderou de calcul № 10 din 27.03.2020, tabelul de pontaj din 27.03.2020</t>
  </si>
  <si>
    <t>Contract de munca nr. CM 02/2020 din 31.12.2019, borderou de calcul № 19 din 30.04.2020, tabelul de pontaj din 30.04.2020</t>
  </si>
  <si>
    <t>Contract de munca nr. CM 02/2020 din 31.12.2019, borderou de calcul № 24 din 29.05.2020, tabelul de pontaj din 29.05.2020</t>
  </si>
  <si>
    <t>Contract de munca nr. CM 02/2020 din 31.12.2019, borderou de calcul № 34 din 27.06.2020, tabelul de pontaj din 27.06.2020</t>
  </si>
  <si>
    <t>ff   JA123456 din 02.12.2019 din factura  nr 0212 din 02.12.2019</t>
  </si>
  <si>
    <t>ff   JA654321 din 02.12.2019 din factura nr 1012 din 10.12.2019</t>
  </si>
  <si>
    <t>Contract de munca nr. CM 02/14 din 30.12.2019, borderou de calcul № 3 din 30.01.2020, tabelul de pontaj din 30.01.2020</t>
  </si>
  <si>
    <t>Contract de munca nr. CM 01/14 din 30.12.2019, borderou de calcul № 3 din 30.01.2020, tabelul de pontaj din 30.01.2020</t>
  </si>
  <si>
    <t>Contract de prestarea serviciilor nr. PS-S2 03/2019 din 29.08.2019, Act de receptie din 29.01.2020</t>
  </si>
  <si>
    <t>Contract de munca nr. CM 06/13 din 31.07.2019, borderou de calcul № 29 din 02.09.2019, tabelul de pontaj din 30.08.2019</t>
  </si>
  <si>
    <t>borderou de calcul № 29 din 02.09.2019</t>
  </si>
  <si>
    <t>Contract de munca nr. CM 06/13 din 31.07.2019, borderou de calcul № 30 din 30.09.2019, tabelul de pontaj din 30.09.2019</t>
  </si>
  <si>
    <t>borderou de calcul № 30 din 30.09.2019</t>
  </si>
  <si>
    <t>Contract de munca nr. CM 06/13 din 31.07.2019, borderou de calcul № 39 din 30.10.2019, tabelul de pontaj din 30.10.2019</t>
  </si>
  <si>
    <t>borderou de calcul № 39 din 30.10.2019</t>
  </si>
  <si>
    <t>Contract de munca nr. CM 06/13 din 31.07.2019, borderou de calcul № 42 din 29.11.2019, tabelul de pontaj din 29.11.2019</t>
  </si>
  <si>
    <t>borderou de calcul № 42 din 29.11.2019</t>
  </si>
  <si>
    <t>Contract de munca nr. CM 06/13 din 31.07.2019, borderou de calcul № 55 din 27.12.2019, tabelul de pontaj din 27.12.2019</t>
  </si>
  <si>
    <t>borderou de calcul № 55 din 27.12.2019</t>
  </si>
  <si>
    <t>Contract de munca nr. CM 05/13 din 31.07.2019, borderou de calcul № 29 din 02.09.2019, tabelul de pontaj din 30.08.2019</t>
  </si>
  <si>
    <t>borderou de calcul № 29din 02.09.2019</t>
  </si>
  <si>
    <t>Contract de munca nr. CM 05/13 din 31.07.2019, borderou de calcul № 30 din 30.09.2019, tabelul de pontaj din 30.09.2019</t>
  </si>
  <si>
    <t xml:space="preserve"> borderou de calcul № 30 din 30.09.2019</t>
  </si>
  <si>
    <t>Contract de munca nr. CM 05/13 din 31.07.2019, borderou de calcul № 39 din 30.10.2019, tabelul de pontaj din 30.10.2019</t>
  </si>
  <si>
    <t>Contract de munca nr. CM 05/13 din 31.07.2019, borderou de calcul № 42 din 29.11.2019, tabelul de pontaj din 29.11.2019</t>
  </si>
  <si>
    <t>Contract de munca nr. CM 05/13 din 31.07.2019, borderou de calcul № 55 din 27.12.2019, tabelul de pontaj din 27.12.2019</t>
  </si>
  <si>
    <t>Contract nr. TS2-01/2019 din 04.10.2019, Act de achizitie a serviciilor de locatiune  si a cheltuielilor aferente ser. BC nr. 643512 din 27.10.2019</t>
  </si>
  <si>
    <t>Plata p/u arenda auto din 27.10.2019 (Chiisnau-Vasieni-Chisinau)</t>
  </si>
  <si>
    <t>Impozitul pe venit din activ. de intreprind. retinut la sursa de plata (arenda auto din 27.10.2019 conf. contr. nr. T-S2 01/2019 din 04.10.2019)</t>
  </si>
  <si>
    <t>Contract nr. TS2-01/2019 din 04.10.2019, Act de achizitie a serviciilor de locatiune  si a cheltuielilor aferente ser. BC nr. 654321 din 07.12.2019</t>
  </si>
  <si>
    <t>Plata p/u arenda auto din 07.12.2019 (Chiisnau-Comrat-Tomai-Chisinau)</t>
  </si>
  <si>
    <t>Impozitul pe venit din activ. de intreprind. retinut la sursa de plata (arenda auto din 07.12.2019 conf. contr. nr. T-S2 01/2019 din 07.12.2019)</t>
  </si>
  <si>
    <t>Contract nr. TS2-01/2019 din 04.10.2019, Act de achizitie a serviciilor de locatiune  si a cheltuielilor aferente ser. BC nr.132456 din 27.11.2019</t>
  </si>
  <si>
    <t>Plata p/u arenda auto din 27.11.2019 (17.11.2019 Chiisnau-Cantimir-Chisinau; 20.11.2019 Chiisnau-Vasieni-Chisinau;  22.11.2019 Chiisnau-Hincesti-Chisinau)</t>
  </si>
  <si>
    <t>Impozitul pe venit din activ. de intreprind. retinut la sursa de plata (arenda auto din 27.11.2019 conf. contr. nr. T-S2 01/2019 din 04.10.2019)</t>
  </si>
  <si>
    <t>Contract nr. TS2-01/2019 din 04.10.2019, Act de achizitie a serviciilor de locatiune  si a cheltuielilor aferente ser. BC nr. 123456 din 03.12.2019</t>
  </si>
  <si>
    <t>Plata p/u arenda auto din 07.12.2019 (Chiisnau-Minjie /r-n Hincesti/-Chisinau)</t>
  </si>
  <si>
    <t>Impozitul pe venit din activ. de intreprind. retinut la sursa de plata (arenda auto din 03.12.2019 conf. contr. nr. T-S2 01/2019 din 04.10.2019)</t>
  </si>
  <si>
    <t>borderou de calcul №  49 din 06.12.2019</t>
  </si>
  <si>
    <t>Contract de prestarea serviciilor nr. PS-S2 03/2019 din 29.08.2019, Act de receptie din 30.11.2019</t>
  </si>
  <si>
    <t>Contract de prestarea serviciilor nr. PS-S2 03/2019 din 29.08.2019, Act de receptie din 28.10.2019</t>
  </si>
  <si>
    <t>borderou de calcul № 40 din 30.10.2019</t>
  </si>
  <si>
    <t>Contract de prestarea serviciilor nr. PS-S2 03/2019 din 29.08.2019, Act de receptie din 24.12.2019</t>
  </si>
  <si>
    <t>borderou de calcul №  56 din 27.12.2019</t>
  </si>
  <si>
    <t>Contract de prestarea serviciilor nr. PS-S2 03/2019 din 29.08.2019, Act de receptie din 15.09.2019</t>
  </si>
  <si>
    <t xml:space="preserve"> P/u fasilitarea 2 sesiuni (14.09.2019, 15.09.2019 )</t>
  </si>
  <si>
    <t>Contract de prestarea serviciilor nr. PS-S2 01/2019 din 29.08.2019, Act de receptie din 14.09.2019</t>
  </si>
  <si>
    <t xml:space="preserve">P/u fasilitarea 2 sesiuni din 14.09.2019 </t>
  </si>
  <si>
    <t>borderou de calcul № 31 din 30.09.2019</t>
  </si>
  <si>
    <t>Contract de prestarea serviciilor nr. PS-S2 05/2019 din 28.10.2019, Act de receptie din 2.11.2019</t>
  </si>
  <si>
    <t>ff:  OM 1234567 din 26.09.2019</t>
  </si>
  <si>
    <t>P/u servicii GSM  in perioda 26.09.2019 - 25.10.2019 (p/u Petrescu I, Ionescu Ion)</t>
  </si>
  <si>
    <t>ff:  OM  1234561 din 26.10.2019</t>
  </si>
  <si>
    <t>P/u servicii GSM  in perioda 26.10.2019 - 25.11.2019 (p/u p/u Petrescu I, Ionescu Ion)</t>
  </si>
  <si>
    <t>ff:  OM 1234562 din 26.11.2019</t>
  </si>
  <si>
    <t>P/u servicii GSM  in perioda 26.11.2019 - 25.12.2019 (p/u p/u Petrescu I, Ionescu Ion)</t>
  </si>
  <si>
    <t>ff:  OM 1234563 din 26.12.2019</t>
  </si>
  <si>
    <t>P/u servicii GSM  in perioda 26.12.2019 - 25.01.2020 (p/u p/u Petrescu I, Ionescu Ion)</t>
  </si>
  <si>
    <t>ff: BV  1234567 din 09.10.2019,   factura nr. 10774 din 07.10.2019</t>
  </si>
  <si>
    <t>ff: FA 1234562 din 16.11.2019,  Act de receptie din  16.11.2019</t>
  </si>
  <si>
    <t>ff: FA 123456 din 15.09.2019,  cont. de plata nr. 00630/13 din 16.09.2019, Act de receptie nr. 15 din 16.09.2019</t>
  </si>
  <si>
    <t>ff: FA 1234561 din 15.09.2019,  cont. de plata nr. 00630/13 din 16.09.2019, Act de receptie nr. 15 din 16.09.2019</t>
  </si>
  <si>
    <t>ff:FB 1234562 din 10.12.2019, decont de avans nr 30 din 02.11.2019, bon fiscal nr 5882</t>
  </si>
  <si>
    <t>Borderoul rambursarii cheltuielilor de transport (intocnit in baza tichetelor ) din 14.09.2019,  Decont de avans nr. 26 din 16.09.2019</t>
  </si>
  <si>
    <t>Borderoul rambursarii cheltuielilor de transport (intocnit in baza tichetelor ) din 02.10.2019,  Decont de avans nr. 31 din 02.11.2019</t>
  </si>
  <si>
    <t>ff : JA 2473550 din 04.09.2019,  fact. nr. 2674 din 03.09.2019 Act de receptie din 04.09.2019</t>
  </si>
  <si>
    <t>Contract nr. TS2-01/2019 din 04.10.2019, Act de achizitie a serviciilor de locatiune  si a cheltuielilor aferente ser. BC nr. 058323 din 10.12.2019</t>
  </si>
  <si>
    <t>Plata p/u arenda auto din 05.12.2019 (Chiisnau- Hincesti-Chisinau) 10.12.2019 Chisinau-Chisinau</t>
  </si>
  <si>
    <t>Impozitul pe venit din activ. de intreprind. retinut la sursa de plata (arenda auto din 07.12.2019 conf. contr. nr. T-S2 01/2019 din 05.12.2019 si 10.12.2019)</t>
  </si>
  <si>
    <t xml:space="preserve"> 1 August - 31 Decembrie 2019</t>
  </si>
  <si>
    <t xml:space="preserve">salariu contabil p/u luna august 2019 </t>
  </si>
  <si>
    <t>6% fondul de pensii p/u luna august 2019</t>
  </si>
  <si>
    <t>Impozit pe venit pers.fiz. p/u luna august 2019</t>
  </si>
  <si>
    <t xml:space="preserve"> salariu contabil p/u luna septembrie 2019 </t>
  </si>
  <si>
    <t>6% fondul de pensii p/u  luna septembrie 2019</t>
  </si>
  <si>
    <t>Impozit pe venit pers.fiz. p/u  luna septembrie 2019</t>
  </si>
  <si>
    <t xml:space="preserve">salariu contabil  p/u luna octombrie 2019 </t>
  </si>
  <si>
    <t>6% fondul de pensii p/u luna octombrie 2019</t>
  </si>
  <si>
    <t>Impozit pe venit pers.fiz. p/u luna octombrie 2019</t>
  </si>
  <si>
    <t xml:space="preserve">salariu contabil  p/u luna noiembrie 2019 </t>
  </si>
  <si>
    <t>6% fondul de pensii p/u luna noiembrie 2019</t>
  </si>
  <si>
    <t>Impozit pe venit pers.fiz. p/u luna noiembrie 2019</t>
  </si>
  <si>
    <t xml:space="preserve">salariu contabil  p/u luna decembrie 2019 </t>
  </si>
  <si>
    <t>6% fondul de pensii p/u luna decembrie 2019</t>
  </si>
  <si>
    <t>Impozit pe venit pers.fiz. p/u luna decembrie 2019</t>
  </si>
  <si>
    <t xml:space="preserve">salariu  Directoare de proect p/u luna august 2019 </t>
  </si>
  <si>
    <t xml:space="preserve">salariu  Directoare de proect p/u luna septembrie 2019 </t>
  </si>
  <si>
    <t>6% fondul de pensii p/u luna septembrie 2019</t>
  </si>
  <si>
    <t>Impozit pe venit pers.fiz. p/u luna septembrie 2019</t>
  </si>
  <si>
    <t xml:space="preserve">salariu  Directoare de proect  p/u luna octombrie 2019 </t>
  </si>
  <si>
    <t xml:space="preserve">salariu  Directoare de proect  p/u luna noiembrie 2019 </t>
  </si>
  <si>
    <t xml:space="preserve">salariu  Directoare de proect  p/u luna decembrie 2019 </t>
  </si>
  <si>
    <t>Contract prestarea serviciilor  nr. PS-S2 02/2019 din 29.08.2019, act de receptie din 30 noiembrie 2019, borderou de calcul № 49 din 06.12.2019, tabelul de pontaj din 29.11.2019</t>
  </si>
  <si>
    <t>Producerea si moderarea 2 emisiunii SDO din luna octombrie 2019</t>
  </si>
  <si>
    <t>Impozit pe venit pers.fiz. p/u  luna octombrie 2019</t>
  </si>
  <si>
    <t>Producerea si moderarea 1 emisiunii SDO din luna noiembrie 2019</t>
  </si>
  <si>
    <t>Impozit pe venit pers.fiz. p/u  luna noiembrie 2019</t>
  </si>
  <si>
    <t>Producerea si moderarea 3 emisiunii SDO din luna decembrie 2019</t>
  </si>
  <si>
    <t>Impozit pe venit pers.fiz. p/u  luna decembrie2019</t>
  </si>
  <si>
    <t>Realizarea 2 reportajilor privind cazurile de discriminare p/u luna octombrie 2019</t>
  </si>
  <si>
    <t xml:space="preserve"> P/u fasilitarea  sesiunii  (2 noiembrie 2019)</t>
  </si>
  <si>
    <t>6% fondul de pensii p/u luna noiembrie  2019</t>
  </si>
  <si>
    <t>Impozit pe venit pers.fiz. p/u  luna noiembrie  2019</t>
  </si>
  <si>
    <t>P/u fasilitarea  sesiunii  din 2  noiembrie 2019</t>
  </si>
  <si>
    <t>borderoul notelor de plata din 2 septembrie 2019</t>
  </si>
  <si>
    <t>borderoul notelor de plata din 4 septembrie 2019</t>
  </si>
  <si>
    <t>borderoul notelor de plata 19 septembrie 2019</t>
  </si>
  <si>
    <t>borderoul notelor de plata 30 septembrie 2019</t>
  </si>
  <si>
    <t>borderoul notelor de plata nr.12 din 02 octombrie 2019</t>
  </si>
  <si>
    <t>borderoul notelor de plata nr.12 din 07 octombrie 2019</t>
  </si>
  <si>
    <t>borderoul notelor de plata nr.12 din 17 octombrie 2019</t>
  </si>
  <si>
    <t>borderoul notelor de plata nr.12 din 28 octombrie 2019</t>
  </si>
  <si>
    <t>borderoul notelor de plata nr.12 din 29 octombrie 2019</t>
  </si>
  <si>
    <t>borderoul notelor de plata nr.12 din 30 octombrie 2019</t>
  </si>
  <si>
    <t>borderoul notelor de plata nr.12 din 31 octombrie 2019</t>
  </si>
  <si>
    <t>borderoul notelor de plata nr.12 din 18 noienbrie2019</t>
  </si>
  <si>
    <t>borderoul notelor de plata nr.12 din 29 noienbrie2019</t>
  </si>
  <si>
    <t>borderoul notelor de plata nr.12 din 02 decembrie 2019</t>
  </si>
  <si>
    <t>borderoul notelor de plata nr.12 din 03 decembrie 2019</t>
  </si>
  <si>
    <t>borderoul notelor de plata nr.12 din 06 decembrie 2019</t>
  </si>
  <si>
    <t>borderoul notelor de plata nr.12 din 26 decembrie 2019</t>
  </si>
  <si>
    <t>borderoul notelor de plata nr.12 din  27 decembrie 2019</t>
  </si>
  <si>
    <t>borderoul notelor de plata nr.12 din 30 decembrie 2019</t>
  </si>
  <si>
    <t>ff: BV  1234561 din 25.10.2019,  cont cpre plata nr. 56086 din 25 octombrie 2019</t>
  </si>
  <si>
    <t>__________ 2020</t>
  </si>
  <si>
    <t>salariu  Directoare de proect p/u luna februarie 2020</t>
  </si>
  <si>
    <t xml:space="preserve">6% fondul de pensii p/u luna  februarie 2020 </t>
  </si>
  <si>
    <t xml:space="preserve">salariu  Directoare de proect p/u luna martie 2020 </t>
  </si>
  <si>
    <t>6% fondul de pensii p/u luna martie 2020</t>
  </si>
  <si>
    <t xml:space="preserve">salariu  Directoare de proect  p/u 1-14 aprilie 2020 </t>
  </si>
  <si>
    <t>6% fondul de pensii p/u luna aprilie 2020</t>
  </si>
  <si>
    <t xml:space="preserve">salariu  Directoare de proect p/u 15-30 aprilie 2020 </t>
  </si>
  <si>
    <t xml:space="preserve">6% fondul de pensii p/u luna aprilie 2020 </t>
  </si>
  <si>
    <t xml:space="preserve">salariu  Directoare de proect p/u luna mai 2020 </t>
  </si>
  <si>
    <t xml:space="preserve">6% fondul de pensii p/u luna mai 2020 </t>
  </si>
  <si>
    <t xml:space="preserve">Impozit pe venit pers.fiz. p/u luna mai 2020 </t>
  </si>
  <si>
    <t>salariu Directoare p/u luna iunie  2020</t>
  </si>
  <si>
    <t>6% fondul de pensii p/u luna iunie 2020</t>
  </si>
  <si>
    <t>Impozit pe venit pers.fiz. p/u luna iunie 2020</t>
  </si>
  <si>
    <t>Amendamente 1a la Contract prestarea serviciilor  nr. PS-S2 02/2019 din 29.08.2019, act de receptie din 26 februarie 2020, borderou de calcul № 8 din   27.02.2020</t>
  </si>
  <si>
    <t>Dezvoltatea  5 comentariilor pentru documentarele video, p/u luna februarie 2020</t>
  </si>
  <si>
    <t>6% fondul de pensii p/u luna februarie 2020</t>
  </si>
  <si>
    <t>Impozit pe venit pers.fiz. p/u luna februarie 2020</t>
  </si>
  <si>
    <t>Amendamente 1a la Contract prestarea serviciilor  nr. PS-S2 02/2019 din 29.08.2019, act de receptie din 26 martie 2020, borderou de calcul № 11 din   27.03.2020</t>
  </si>
  <si>
    <t xml:space="preserve">Dezvoltatea  4 comentariilor pentru documentarele video, p/u luna martie 2020 </t>
  </si>
  <si>
    <t xml:space="preserve">6% fondul de pensii p/u luna martie 2020 </t>
  </si>
  <si>
    <t>Contract de prestarea serviciilor nr. PS-S2 01/2020 din 15.03.2020,, Act de receptie din 26 februarie 2020</t>
  </si>
  <si>
    <t>P/u elaborarea 5 documentarilor video, p/u luna februarie 2020</t>
  </si>
  <si>
    <t>Contract de prestarea serviciilor nr. PS-S2 01/2020 din 15.03.2020,, Act de receptie din 26 martie 2020</t>
  </si>
  <si>
    <t>P/u elaborarea 4 documentarilor video, p/u luna martie 2020</t>
  </si>
  <si>
    <t>Impozit pe venit pers.fiz. p/u luna martie 2020</t>
  </si>
  <si>
    <t xml:space="preserve"> P/u 2 emisiunea  Studioul Drepturilor Omului p/u luna februarie 2020 </t>
  </si>
  <si>
    <t>Producerea si moderarea 5 emisiunii SDO p/u luna martie 2020</t>
  </si>
  <si>
    <t>Impozit pe venit pers.fiz. p/u  luna martie 2020</t>
  </si>
  <si>
    <t>Producerea si moderarea 2 emisiunii SDO p/u luna mai 2020</t>
  </si>
  <si>
    <t>6% fondul de pensii p/u luna mai 2020</t>
  </si>
  <si>
    <t>Impozit pe venit pers.fiz. p/u  luna mai 2020</t>
  </si>
  <si>
    <t>Contract de prestarea serviciilor nr. PS-S2 01/2020 din 15.03.2020, Act de receptie din 18 iunie  2020</t>
  </si>
  <si>
    <t>Producerea si moderarea 1 emisiunii SDO p/u luna iunie 2020</t>
  </si>
  <si>
    <t>Contract de prestarea serviciilor nr. PS-S2 03/2019 din 29.08.2019, Act de receptie din 29 aprilie 2020</t>
  </si>
  <si>
    <t>Realizarea 1  reportaj privind cazurile de discriminare p/u luna aprilie 2020</t>
  </si>
  <si>
    <t>ff :CP 912085 din 14.02.2020, Contract  PS - S2 04/2019 din 15.10.2020, Raport cu privire la realizarea emisiunii SDO luna ianuarie 2020,  Act de receptie din 11.01.2020</t>
  </si>
  <si>
    <t>ff :CP 912085 din 14.02.2020, Contract  PS - S2 04/2019 din 15.10.2020, Raport cu privire la realizarea emisiunii SDO luna ianuarie  2020,  Act de receptie din 11.01.2020</t>
  </si>
  <si>
    <t>ff :CP 912086 din 14.03.2020, Contract  PS - S2 04/2019 din 15.10.2020, Raport cu privire la realizarea emisiunii SDO luna februarie 2020,  Act de receptie din 10 martie 2020</t>
  </si>
  <si>
    <t xml:space="preserve">ff :CP 912087 din 11.04.2020, Contract  PS - S2 04/2019 din 15.10.2020, Raport cu privire la realizarea emisiunii SDO luna martie 2020,  Act de receptie din 8 aprilie 2020  </t>
  </si>
  <si>
    <t xml:space="preserve">ff :CP 912088 din 18 iunie 2020, Contract  PS - S2 04/2019 din 15.10.2020, Raport cu privire la realizarea emisiunii SDO luna martie 2020,  Act de receptie din 16 iunie  </t>
  </si>
  <si>
    <t xml:space="preserve">salariu contabil p/u luna februarie 2020 </t>
  </si>
  <si>
    <t xml:space="preserve"> salariu contabil p/u luna martie 2020 </t>
  </si>
  <si>
    <t xml:space="preserve">6% fondul de pensii p/u  luna martie 2020 </t>
  </si>
  <si>
    <t xml:space="preserve">salariu contabil  p/u luna aprilie 2020  </t>
  </si>
  <si>
    <t>salariu contabil  p/u luna mai 2020</t>
  </si>
  <si>
    <t>Impozit pe venit pers.fiz. p/u luna mai 2020</t>
  </si>
  <si>
    <t>salariu contabil  p/u luna iunie  2020</t>
  </si>
  <si>
    <t>______15 ianuarie ____ 2020</t>
  </si>
  <si>
    <t xml:space="preserve"> 1 Ianuarie - 17 Februarie 2020</t>
  </si>
  <si>
    <t>salariu contabil p/u luna ianuarie 2020</t>
  </si>
  <si>
    <t>6% fondul de pensii p/u luna ianuarie 2020</t>
  </si>
  <si>
    <t>Impozit pe venit pers.fiz. p/u luna ianuarie 2020</t>
  </si>
  <si>
    <t>salariu  Directoare de proect p/u luna ianuarie 2020</t>
  </si>
  <si>
    <t xml:space="preserve"> P/u o emisiunea  Studioul Drepturilor Copilului p/u luna decembrie 2019 -ianuarie 2020   /04.12.2019    03.01.2020 /</t>
  </si>
  <si>
    <t xml:space="preserve"> P/u o emisiunea 1 reportaj  p/u luna ianuarie 2020  </t>
  </si>
  <si>
    <t>ff :CP 1234565 din 14.02.2020, Contract  PS - S2 04/2019 din 15.10.2020, Raport cu privire la realizarea emisiunii SDO luna ianuarie 2020,  Act de receptie din 11.01.2020</t>
  </si>
  <si>
    <t>4.5% asig. med  p/u luna august 2019</t>
  </si>
  <si>
    <t>4.5% asig. med  p/u  luna septembrie 2019</t>
  </si>
  <si>
    <t>4.5% asig. med  p/u luna octombrie 2019</t>
  </si>
  <si>
    <t>4.5% asig. med  p/u  luna octombrie 2019</t>
  </si>
  <si>
    <t>4.5% asig. med  p/u luna  noiembrie 2019</t>
  </si>
  <si>
    <t>4.5% asig. med  p/u  luna noiembrie 2019</t>
  </si>
  <si>
    <t>4.5% asig. med  p/u luna  decembrie 2019</t>
  </si>
  <si>
    <t>4.5% asig. med  p/u  luna decembrie 2019</t>
  </si>
  <si>
    <t>4.5% asig. med  p/u  luna august 2019</t>
  </si>
  <si>
    <t>4.5% asig. med  p/u luna septembrie 2019</t>
  </si>
  <si>
    <t>4.5% asig. med p/u luna octombrie</t>
  </si>
  <si>
    <t>4.5% asig. med  p/u luna octombrie</t>
  </si>
  <si>
    <t>4.5% asig. med p/u luna noiembrie</t>
  </si>
  <si>
    <t>4.5% asig. med  p/u luna noiembrie  2019</t>
  </si>
  <si>
    <t>4.5% asig. med  p/u luna decembrie  2019</t>
  </si>
  <si>
    <t>4.5% asig. med  p/u luna decembrie 2019</t>
  </si>
  <si>
    <t>4.5% asig. med  p/u  luna noiembrie  2019</t>
  </si>
  <si>
    <t xml:space="preserve">4.5% asig. med  p/u luna  februarie 2020 </t>
  </si>
  <si>
    <t xml:space="preserve">4.5% asig. med  p/u  luna martie 2020 </t>
  </si>
  <si>
    <t xml:space="preserve">4.5% asig. med  p/u luna aprilie 2020 </t>
  </si>
  <si>
    <t xml:space="preserve">4.5% asig. med  p/u  luna aprilie 2020 </t>
  </si>
  <si>
    <t>4.5% asig. med  p/u luna  mai 2020</t>
  </si>
  <si>
    <t>4.5% asig. med  p/u  luna mai 2020</t>
  </si>
  <si>
    <t>4.5% asig. med  p/u luna  iunie 2020</t>
  </si>
  <si>
    <t>4.5% asig. med  p/u  luna iunie 2020</t>
  </si>
  <si>
    <t>4.5% asig. med  p/u luna martie 2020</t>
  </si>
  <si>
    <t>4.5% asig. med  p/u  luna aprilie 2020</t>
  </si>
  <si>
    <t>4.5% asig. med  p/u luna aprilie 2020</t>
  </si>
  <si>
    <t xml:space="preserve">4.5% asig. med  p/u luna  aprilie 2020 </t>
  </si>
  <si>
    <t xml:space="preserve">4.5% asig. med  p/u  luna mai 2020 </t>
  </si>
  <si>
    <t xml:space="preserve">4.5% asig. med  p/u luna  mai 2020 </t>
  </si>
  <si>
    <t>18% contribuţii în fondul social p/u luna august 2019</t>
  </si>
  <si>
    <t>18% contribuţii în fondul social p/u  luna septembrie 2019</t>
  </si>
  <si>
    <t>18% contribuţii în fondul social p/u luna octombrie 2019</t>
  </si>
  <si>
    <t>18% contribuţii în fondul social p/u luna noiembrie 2019</t>
  </si>
  <si>
    <t>18% contribuţii în fondul social p/u luna decembrie 2019</t>
  </si>
  <si>
    <t>18% contribuţii în fondul social p/u luna septembrie 2019</t>
  </si>
  <si>
    <t>18% contribuţii în fondul social p/u luna octombrie</t>
  </si>
  <si>
    <t>18% contribuţii în fondul social p/u luna noiembrie</t>
  </si>
  <si>
    <t>18% contribuţii în fondul social p/u luna  noiembrie 2019</t>
  </si>
  <si>
    <t>18% contribuţii în fondul social p/u luna  decembrie 2019</t>
  </si>
  <si>
    <t>18% contribuţii în fondul social p/u luna noiembrie  2019</t>
  </si>
  <si>
    <t>18% contribuţii în fondul social p/u  luna noiembrie  2019</t>
  </si>
  <si>
    <t>18% contribuţii în fondul social p/u luna ianuarie 2020</t>
  </si>
  <si>
    <t xml:space="preserve">18% contribuţii în fondul social p/u luna februarie 2020 </t>
  </si>
  <si>
    <t xml:space="preserve">18% contribuţii în fondul social p/u  luna martie 2020 </t>
  </si>
  <si>
    <t xml:space="preserve">18% contribuţii în fondul social p/u luna aprilie 2020 </t>
  </si>
  <si>
    <t>18% contribuţii în fondul social p/u luna mai 2020</t>
  </si>
  <si>
    <t>18% contribuţii în fondul social p/u luna iunie 2020</t>
  </si>
  <si>
    <t>18% contribuţii în fondul social p/u luna  martie 2020</t>
  </si>
  <si>
    <t>18% contribuţii în fondul social p/u luna aprilie 2020</t>
  </si>
  <si>
    <t xml:space="preserve">18% contribuţii în fondul social p/u luna mai 2020 </t>
  </si>
  <si>
    <t>18% contribuţii în fondul social p/u luna februarie 2020</t>
  </si>
  <si>
    <t xml:space="preserve">18% contribuţii în fondul social p/u luna martie 2020 </t>
  </si>
  <si>
    <t>18% contribuţii în fondul social p/u luna martie 2020</t>
  </si>
  <si>
    <t>18% contribuţii în fondul social p/u luna  mai 2020</t>
  </si>
  <si>
    <t xml:space="preserve"> P/u o emisiunea  Studioul Drepturilor Omului p/u luna octombrie (21.10.19) </t>
  </si>
  <si>
    <t>4.5% asig. med  p/u luna ianuarie 2020</t>
  </si>
  <si>
    <t>4.5% asig. med p/u luna februarie 2020</t>
  </si>
  <si>
    <t>4.5% asig. med  p/u luna   februarie 2020</t>
  </si>
  <si>
    <t xml:space="preserve">4.5% asig. med p/u luna martie 2020 </t>
  </si>
  <si>
    <t xml:space="preserve">4.5% asig. med  p/u luna   martie 2020 </t>
  </si>
  <si>
    <t>01.08.2019</t>
  </si>
  <si>
    <t>Acordat FSM
(transfer 1 din 01.08.19)</t>
  </si>
  <si>
    <t>Acordat FSM
(transfer 2 din 01.10.19)</t>
  </si>
  <si>
    <t>Perioada 18.02.2020-19.06.2020  (Tranşa 2)</t>
  </si>
  <si>
    <t>Perioada 1.07.2020-31.12.2020 (Tranşa 3)</t>
  </si>
  <si>
    <t>**Modificarea de buget a fost aprobata de catre directorul executiv Fundatiei Soros-Moldova in baza solicitarii din 17.07.2020</t>
  </si>
  <si>
    <t>***Modificarea de buget a fost aprobata de catre directorul executiv Fundatiei Soros-Moldova in baza solicitarii din 19.12.2020</t>
  </si>
  <si>
    <t xml:space="preserve">Perioada 01.08.2019- 17.02.2020   (Tranşa 1 )           </t>
  </si>
  <si>
    <t>01 August 2019 -31 Decembrie 2020*</t>
  </si>
  <si>
    <t>*Au fost extins termenul de implementare a proiectului pina la data de 31.01.2021 cu aprobarea directoarei de program</t>
  </si>
  <si>
    <t xml:space="preserve">     1.3 Contribuții patron</t>
  </si>
  <si>
    <t>2. Transport și servicii hoteliere</t>
  </si>
  <si>
    <t>Denumirea Departamentului:</t>
  </si>
  <si>
    <t xml:space="preserve">Denumirea Departamentului: </t>
  </si>
  <si>
    <t>Tipul de cheltuieli. 
(toate liniile de buget conform Anexei nr. 1 a contractului de grant)</t>
  </si>
  <si>
    <t xml:space="preserve">     1.1 Angajat 1 (contabil)</t>
  </si>
  <si>
    <t xml:space="preserve">                                                                                                                                                                  SUB TOTAL contribuții patron pentru contabil</t>
  </si>
  <si>
    <t xml:space="preserve">                                                                                                                                                                  SUB TOTAL contribuții patron pentru directoarea de proiect</t>
  </si>
  <si>
    <t xml:space="preserve">     1.2 Angajat 2 (Director de proiect)</t>
  </si>
  <si>
    <t xml:space="preserve">      3.1 Expert 1…</t>
  </si>
  <si>
    <t xml:space="preserve">      3.2 Expert 2…</t>
  </si>
  <si>
    <t xml:space="preserve">      3.3 Expert 3…</t>
  </si>
  <si>
    <t xml:space="preserve">      3.4 Expert 4…</t>
  </si>
  <si>
    <t xml:space="preserve">      3.5 Expert 5…</t>
  </si>
  <si>
    <t xml:space="preserve">     4.1 Cheltuieli bancare</t>
  </si>
  <si>
    <t xml:space="preserve">     4.2 Telefon Mobil</t>
  </si>
  <si>
    <t xml:space="preserve">     4.3 Consumabile pentru oficiul</t>
  </si>
  <si>
    <t>1 (transfer 2)</t>
  </si>
  <si>
    <t>1 (transfer 1)</t>
  </si>
  <si>
    <t xml:space="preserve">                                                                                                                                             SUB TOTAL contribuții patron pentru contabil</t>
  </si>
  <si>
    <t xml:space="preserve">                                                                                                                    SUB TOTAL contribuții patron pentru Directoarea de proiect</t>
  </si>
  <si>
    <t xml:space="preserve">                                                                                                                                    SUB TOTAL contribuții patron pentru directoarea de proiect</t>
  </si>
  <si>
    <t>4.4 Reinnoirea drepturilor asupra domenului www.discriminare.md</t>
  </si>
  <si>
    <t xml:space="preserve">     4.4 Plata pentru domen www</t>
  </si>
  <si>
    <t>AQ</t>
  </si>
  <si>
    <t>AR</t>
  </si>
  <si>
    <t>Suma totală aprobată de FSM   (inclusiv modif.)  
 $</t>
  </si>
  <si>
    <t>Situația financiară
(ultimul buget aprobat conform anexei la contract de grant minus cheltuielile)</t>
  </si>
  <si>
    <t xml:space="preserve"> % de utilizare a bugetului
</t>
  </si>
  <si>
    <t>din fondurile _______________________.</t>
  </si>
  <si>
    <t>Data prezentării raportului la FSM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</si>
</sst>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6" x14ac:knownFonts="1">
    <font>
      <sz val="10"/>
      <name val="Arial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04"/>
    </font>
    <font>
      <b/>
      <sz val="14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  <charset val="204"/>
    </font>
    <font>
      <i/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9"/>
      <name val="Cambria"/>
      <family val="1"/>
      <charset val="204"/>
    </font>
    <font>
      <b/>
      <sz val="10"/>
      <color indexed="12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color indexed="12"/>
      <name val="Cambria"/>
      <family val="1"/>
      <charset val="204"/>
    </font>
    <font>
      <b/>
      <sz val="12"/>
      <name val="Cambria"/>
      <family val="1"/>
      <charset val="204"/>
    </font>
    <font>
      <b/>
      <sz val="11"/>
      <name val="Cambria"/>
      <family val="1"/>
      <charset val="204"/>
    </font>
    <font>
      <b/>
      <i/>
      <sz val="12"/>
      <name val="Cambria"/>
      <family val="1"/>
      <charset val="204"/>
    </font>
    <font>
      <sz val="12"/>
      <name val="Cambria"/>
      <family val="1"/>
      <charset val="204"/>
    </font>
    <font>
      <i/>
      <sz val="14"/>
      <name val="Cambria"/>
      <family val="1"/>
      <charset val="204"/>
    </font>
    <font>
      <b/>
      <i/>
      <sz val="11"/>
      <name val="Cambria"/>
      <family val="1"/>
      <charset val="204"/>
    </font>
    <font>
      <sz val="11"/>
      <name val="Cambria"/>
      <family val="1"/>
      <charset val="204"/>
    </font>
    <font>
      <i/>
      <sz val="11"/>
      <name val="Cambria"/>
      <family val="1"/>
      <charset val="204"/>
    </font>
    <font>
      <i/>
      <sz val="12"/>
      <name val="Cambria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  <charset val="238"/>
    </font>
    <font>
      <b/>
      <sz val="9"/>
      <name val="Arial"/>
      <family val="2"/>
      <charset val="204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20"/>
      <color indexed="10"/>
      <name val="Arial"/>
      <family val="2"/>
      <charset val="204"/>
    </font>
    <font>
      <b/>
      <sz val="11"/>
      <name val="Arial"/>
      <family val="2"/>
    </font>
    <font>
      <b/>
      <sz val="8"/>
      <name val="Cambria"/>
      <family val="1"/>
      <charset val="204"/>
    </font>
    <font>
      <sz val="11"/>
      <name val="Arial"/>
      <family val="2"/>
    </font>
    <font>
      <b/>
      <sz val="12"/>
      <name val="Arial"/>
      <family val="2"/>
      <charset val="204"/>
    </font>
    <font>
      <b/>
      <i/>
      <sz val="10"/>
      <name val="Cambria"/>
      <family val="1"/>
      <charset val="204"/>
    </font>
    <font>
      <b/>
      <i/>
      <sz val="9"/>
      <name val="Cambria"/>
      <family val="1"/>
      <charset val="204"/>
    </font>
    <font>
      <b/>
      <i/>
      <sz val="9"/>
      <color indexed="12"/>
      <name val="Cambria"/>
      <family val="1"/>
      <charset val="204"/>
    </font>
    <font>
      <b/>
      <i/>
      <sz val="9"/>
      <name val="Calibri"/>
      <family val="2"/>
      <charset val="204"/>
    </font>
    <font>
      <i/>
      <sz val="9"/>
      <name val="Cambria"/>
      <family val="1"/>
      <charset val="204"/>
    </font>
    <font>
      <b/>
      <sz val="9"/>
      <color theme="1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  <charset val="204"/>
    </font>
    <font>
      <sz val="20"/>
      <color rgb="FFFF0000"/>
      <name val="Arial"/>
      <family val="2"/>
      <charset val="204"/>
    </font>
    <font>
      <b/>
      <sz val="10"/>
      <color theme="1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rgb="FF0000FF"/>
      <name val="Cambria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6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72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2" fontId="0" fillId="0" borderId="0" xfId="0" applyNumberFormat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4" fontId="11" fillId="0" borderId="6" xfId="0" applyNumberFormat="1" applyFont="1" applyBorder="1" applyAlignment="1">
      <alignment vertical="center" wrapText="1"/>
    </xf>
    <xf numFmtId="0" fontId="20" fillId="0" borderId="0" xfId="0" applyFont="1"/>
    <xf numFmtId="0" fontId="19" fillId="0" borderId="0" xfId="0" applyFont="1"/>
    <xf numFmtId="0" fontId="26" fillId="0" borderId="0" xfId="0" applyFont="1" applyAlignment="1">
      <alignment horizontal="left"/>
    </xf>
    <xf numFmtId="0" fontId="28" fillId="0" borderId="0" xfId="0" applyFont="1"/>
    <xf numFmtId="0" fontId="19" fillId="0" borderId="0" xfId="0" applyFont="1" applyAlignment="1">
      <alignment vertical="center"/>
    </xf>
    <xf numFmtId="0" fontId="29" fillId="0" borderId="0" xfId="0" applyFont="1"/>
    <xf numFmtId="0" fontId="26" fillId="0" borderId="0" xfId="0" applyFont="1"/>
    <xf numFmtId="0" fontId="30" fillId="4" borderId="0" xfId="0" applyFont="1" applyFill="1"/>
    <xf numFmtId="0" fontId="31" fillId="4" borderId="0" xfId="0" applyFont="1" applyFill="1"/>
    <xf numFmtId="0" fontId="31" fillId="0" borderId="0" xfId="0" applyFont="1"/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0" fillId="0" borderId="0" xfId="0" applyFont="1"/>
    <xf numFmtId="0" fontId="26" fillId="0" borderId="0" xfId="0" applyFont="1" applyAlignment="1">
      <alignment horizontal="right"/>
    </xf>
    <xf numFmtId="0" fontId="32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2" fontId="8" fillId="5" borderId="10" xfId="0" applyNumberFormat="1" applyFont="1" applyFill="1" applyBorder="1" applyAlignment="1">
      <alignment horizontal="center" vertical="center"/>
    </xf>
    <xf numFmtId="2" fontId="12" fillId="5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1" xfId="0" applyFont="1" applyFill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2" fontId="0" fillId="0" borderId="14" xfId="0" applyNumberFormat="1" applyBorder="1" applyAlignment="1">
      <alignment vertical="center"/>
    </xf>
    <xf numFmtId="14" fontId="11" fillId="6" borderId="15" xfId="0" applyNumberFormat="1" applyFont="1" applyFill="1" applyBorder="1" applyAlignment="1">
      <alignment vertical="center"/>
    </xf>
    <xf numFmtId="14" fontId="11" fillId="6" borderId="16" xfId="0" applyNumberFormat="1" applyFont="1" applyFill="1" applyBorder="1" applyAlignment="1">
      <alignment vertical="center" wrapText="1"/>
    </xf>
    <xf numFmtId="14" fontId="11" fillId="6" borderId="17" xfId="0" applyNumberFormat="1" applyFont="1" applyFill="1" applyBorder="1" applyAlignment="1">
      <alignment vertical="center" wrapText="1"/>
    </xf>
    <xf numFmtId="0" fontId="1" fillId="6" borderId="0" xfId="0" applyFont="1" applyFill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53" fillId="7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35" fillId="6" borderId="1" xfId="0" applyNumberFormat="1" applyFont="1" applyFill="1" applyBorder="1" applyAlignment="1">
      <alignment horizontal="center" vertical="center" wrapText="1"/>
    </xf>
    <xf numFmtId="2" fontId="38" fillId="6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8" fillId="8" borderId="18" xfId="0" applyFon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14" fontId="34" fillId="6" borderId="1" xfId="0" applyNumberFormat="1" applyFont="1" applyFill="1" applyBorder="1" applyAlignment="1">
      <alignment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" fontId="54" fillId="6" borderId="1" xfId="0" applyNumberFormat="1" applyFont="1" applyFill="1" applyBorder="1" applyAlignment="1">
      <alignment horizontal="center" vertical="center" wrapText="1"/>
    </xf>
    <xf numFmtId="0" fontId="38" fillId="0" borderId="13" xfId="0" quotePrefix="1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5" fillId="7" borderId="1" xfId="0" applyFont="1" applyFill="1" applyBorder="1" applyAlignment="1">
      <alignment horizontal="left" vertical="center" wrapText="1"/>
    </xf>
    <xf numFmtId="0" fontId="35" fillId="8" borderId="1" xfId="0" applyFont="1" applyFill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/>
    </xf>
    <xf numFmtId="2" fontId="17" fillId="0" borderId="0" xfId="0" applyNumberFormat="1" applyFont="1" applyAlignment="1">
      <alignment vertical="center"/>
    </xf>
    <xf numFmtId="0" fontId="12" fillId="9" borderId="5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2" fontId="12" fillId="9" borderId="6" xfId="0" applyNumberFormat="1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0" fillId="0" borderId="1" xfId="0" applyBorder="1"/>
    <xf numFmtId="0" fontId="0" fillId="9" borderId="0" xfId="0" applyFill="1" applyAlignment="1">
      <alignment vertical="center"/>
    </xf>
    <xf numFmtId="14" fontId="6" fillId="9" borderId="0" xfId="0" applyNumberFormat="1" applyFont="1" applyFill="1" applyBorder="1" applyAlignment="1">
      <alignment vertical="center" wrapText="1"/>
    </xf>
    <xf numFmtId="0" fontId="26" fillId="0" borderId="0" xfId="2" applyFont="1"/>
    <xf numFmtId="0" fontId="31" fillId="0" borderId="0" xfId="2" applyFont="1"/>
    <xf numFmtId="0" fontId="30" fillId="0" borderId="0" xfId="2" applyFont="1"/>
    <xf numFmtId="0" fontId="31" fillId="0" borderId="0" xfId="2" applyFont="1" applyBorder="1" applyAlignment="1">
      <alignment horizontal="left"/>
    </xf>
    <xf numFmtId="0" fontId="26" fillId="0" borderId="0" xfId="2" applyFont="1" applyAlignment="1">
      <alignment horizontal="center"/>
    </xf>
    <xf numFmtId="0" fontId="30" fillId="0" borderId="0" xfId="2" applyFont="1" applyAlignment="1"/>
    <xf numFmtId="2" fontId="8" fillId="10" borderId="10" xfId="0" applyNumberFormat="1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14" fontId="2" fillId="6" borderId="1" xfId="0" applyNumberFormat="1" applyFont="1" applyFill="1" applyBorder="1" applyAlignment="1">
      <alignment horizontal="left" vertical="center"/>
    </xf>
    <xf numFmtId="14" fontId="2" fillId="6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6" borderId="6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2" fontId="56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2" fontId="13" fillId="9" borderId="6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2" fontId="2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0" fontId="1" fillId="6" borderId="5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14" fontId="2" fillId="9" borderId="0" xfId="0" applyNumberFormat="1" applyFont="1" applyFill="1" applyBorder="1" applyAlignment="1">
      <alignment vertical="center" wrapText="1"/>
    </xf>
    <xf numFmtId="164" fontId="13" fillId="9" borderId="6" xfId="0" applyNumberFormat="1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14" fontId="0" fillId="6" borderId="1" xfId="0" applyNumberFormat="1" applyFill="1" applyBorder="1" applyAlignment="1">
      <alignment vertical="center"/>
    </xf>
    <xf numFmtId="14" fontId="2" fillId="6" borderId="3" xfId="0" applyNumberFormat="1" applyFont="1" applyFill="1" applyBorder="1" applyAlignment="1">
      <alignment horizontal="left" vertical="center"/>
    </xf>
    <xf numFmtId="14" fontId="2" fillId="6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4" fontId="2" fillId="6" borderId="3" xfId="0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7" fillId="6" borderId="6" xfId="0" applyFont="1" applyFill="1" applyBorder="1" applyAlignment="1">
      <alignment horizontal="left" vertical="center" wrapText="1"/>
    </xf>
    <xf numFmtId="2" fontId="0" fillId="0" borderId="0" xfId="0" applyNumberFormat="1"/>
    <xf numFmtId="2" fontId="16" fillId="0" borderId="1" xfId="0" applyNumberFormat="1" applyFont="1" applyBorder="1" applyAlignment="1">
      <alignment horizontal="center"/>
    </xf>
    <xf numFmtId="0" fontId="35" fillId="6" borderId="1" xfId="0" applyFont="1" applyFill="1" applyBorder="1" applyAlignment="1">
      <alignment horizontal="center" vertical="center"/>
    </xf>
    <xf numFmtId="0" fontId="2" fillId="0" borderId="0" xfId="0" applyFont="1"/>
    <xf numFmtId="0" fontId="16" fillId="0" borderId="1" xfId="0" applyFont="1" applyBorder="1" applyAlignment="1">
      <alignment horizontal="center" wrapText="1"/>
    </xf>
    <xf numFmtId="0" fontId="0" fillId="0" borderId="0" xfId="0" applyAlignment="1"/>
    <xf numFmtId="14" fontId="2" fillId="0" borderId="1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vertical="center" wrapText="1"/>
    </xf>
    <xf numFmtId="14" fontId="2" fillId="6" borderId="1" xfId="0" applyNumberFormat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14" fontId="17" fillId="6" borderId="1" xfId="0" applyNumberFormat="1" applyFont="1" applyFill="1" applyBorder="1" applyAlignment="1">
      <alignment vertical="center"/>
    </xf>
    <xf numFmtId="14" fontId="2" fillId="6" borderId="20" xfId="0" applyNumberFormat="1" applyFont="1" applyFill="1" applyBorder="1" applyAlignment="1">
      <alignment horizontal="left" vertical="center"/>
    </xf>
    <xf numFmtId="14" fontId="17" fillId="6" borderId="3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2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4" fontId="57" fillId="6" borderId="1" xfId="0" applyNumberFormat="1" applyFont="1" applyFill="1" applyBorder="1" applyAlignment="1">
      <alignment horizontal="left" vertical="center"/>
    </xf>
    <xf numFmtId="14" fontId="57" fillId="6" borderId="1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18" fillId="3" borderId="12" xfId="0" applyFont="1" applyFill="1" applyBorder="1" applyAlignment="1">
      <alignment horizontal="center" vertical="center" wrapText="1"/>
    </xf>
    <xf numFmtId="14" fontId="59" fillId="0" borderId="1" xfId="0" applyNumberFormat="1" applyFont="1" applyBorder="1" applyAlignment="1">
      <alignment vertical="center" wrapText="1"/>
    </xf>
    <xf numFmtId="2" fontId="2" fillId="6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56" fillId="6" borderId="1" xfId="0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8" fillId="10" borderId="10" xfId="0" applyNumberFormat="1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vertical="center"/>
    </xf>
    <xf numFmtId="164" fontId="8" fillId="8" borderId="1" xfId="0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vertical="center"/>
    </xf>
    <xf numFmtId="164" fontId="26" fillId="2" borderId="1" xfId="0" applyNumberFormat="1" applyFont="1" applyFill="1" applyBorder="1" applyAlignment="1">
      <alignment horizontal="center" vertical="top" wrapText="1"/>
    </xf>
    <xf numFmtId="164" fontId="20" fillId="0" borderId="7" xfId="0" applyNumberFormat="1" applyFont="1" applyBorder="1" applyAlignment="1">
      <alignment horizontal="right" vertical="center" wrapText="1"/>
    </xf>
    <xf numFmtId="164" fontId="19" fillId="0" borderId="0" xfId="0" applyNumberFormat="1" applyFont="1"/>
    <xf numFmtId="164" fontId="26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0" xfId="2" applyNumberFormat="1" applyFont="1" applyAlignment="1"/>
    <xf numFmtId="2" fontId="38" fillId="0" borderId="1" xfId="0" applyNumberFormat="1" applyFont="1" applyFill="1" applyBorder="1" applyAlignment="1">
      <alignment horizontal="center" vertical="center" wrapText="1"/>
    </xf>
    <xf numFmtId="2" fontId="8" fillId="8" borderId="1" xfId="0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16" fillId="6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2" fontId="31" fillId="0" borderId="0" xfId="0" applyNumberFormat="1" applyFont="1"/>
    <xf numFmtId="2" fontId="30" fillId="0" borderId="0" xfId="0" applyNumberFormat="1" applyFont="1" applyAlignment="1">
      <alignment horizontal="right"/>
    </xf>
    <xf numFmtId="2" fontId="31" fillId="0" borderId="0" xfId="0" applyNumberFormat="1" applyFont="1" applyAlignment="1">
      <alignment horizontal="left" wrapText="1"/>
    </xf>
    <xf numFmtId="2" fontId="19" fillId="0" borderId="0" xfId="0" applyNumberFormat="1" applyFont="1"/>
    <xf numFmtId="2" fontId="26" fillId="2" borderId="1" xfId="0" applyNumberFormat="1" applyFont="1" applyFill="1" applyBorder="1" applyAlignment="1">
      <alignment horizontal="center" vertical="top" wrapText="1"/>
    </xf>
    <xf numFmtId="2" fontId="32" fillId="0" borderId="0" xfId="0" applyNumberFormat="1" applyFont="1"/>
    <xf numFmtId="164" fontId="31" fillId="0" borderId="0" xfId="0" applyNumberFormat="1" applyFont="1"/>
    <xf numFmtId="164" fontId="30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left" wrapText="1"/>
    </xf>
    <xf numFmtId="164" fontId="32" fillId="0" borderId="0" xfId="0" applyNumberFormat="1" applyFont="1"/>
    <xf numFmtId="0" fontId="19" fillId="6" borderId="0" xfId="0" applyFont="1" applyFill="1"/>
    <xf numFmtId="0" fontId="2" fillId="6" borderId="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6" fillId="6" borderId="6" xfId="0" applyFont="1" applyFill="1" applyBorder="1" applyAlignment="1">
      <alignment horizontal="center" vertical="center" wrapText="1"/>
    </xf>
    <xf numFmtId="0" fontId="56" fillId="7" borderId="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4" fontId="2" fillId="6" borderId="3" xfId="0" applyNumberFormat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31" fillId="0" borderId="0" xfId="1" applyFont="1" applyBorder="1" applyAlignment="1">
      <alignment horizontal="left" wrapText="1"/>
    </xf>
    <xf numFmtId="0" fontId="31" fillId="0" borderId="21" xfId="1" applyFont="1" applyBorder="1" applyAlignment="1">
      <alignment horizontal="left" wrapText="1"/>
    </xf>
    <xf numFmtId="0" fontId="31" fillId="0" borderId="21" xfId="1" applyFont="1" applyBorder="1"/>
    <xf numFmtId="0" fontId="31" fillId="0" borderId="22" xfId="1" applyFont="1" applyBorder="1"/>
    <xf numFmtId="0" fontId="31" fillId="0" borderId="23" xfId="1" applyFont="1" applyBorder="1" applyAlignment="1">
      <alignment horizontal="left" wrapText="1"/>
    </xf>
    <xf numFmtId="0" fontId="31" fillId="0" borderId="0" xfId="1" applyFont="1" applyBorder="1"/>
    <xf numFmtId="0" fontId="31" fillId="0" borderId="24" xfId="1" applyFont="1" applyBorder="1"/>
    <xf numFmtId="0" fontId="32" fillId="0" borderId="25" xfId="1" applyFont="1" applyBorder="1" applyAlignment="1">
      <alignment horizontal="left"/>
    </xf>
    <xf numFmtId="2" fontId="20" fillId="11" borderId="1" xfId="1" applyNumberFormat="1" applyFont="1" applyFill="1" applyBorder="1" applyAlignment="1">
      <alignment horizontal="right" vertical="center" wrapText="1"/>
    </xf>
    <xf numFmtId="164" fontId="20" fillId="11" borderId="1" xfId="1" applyNumberFormat="1" applyFont="1" applyFill="1" applyBorder="1" applyAlignment="1">
      <alignment horizontal="right" vertical="center" wrapText="1"/>
    </xf>
    <xf numFmtId="0" fontId="26" fillId="12" borderId="1" xfId="0" applyFont="1" applyFill="1" applyBorder="1" applyAlignment="1">
      <alignment horizontal="center" vertical="top" wrapText="1"/>
    </xf>
    <xf numFmtId="2" fontId="20" fillId="12" borderId="1" xfId="1" applyNumberFormat="1" applyFont="1" applyFill="1" applyBorder="1" applyAlignment="1">
      <alignment horizontal="right" vertical="center" wrapText="1"/>
    </xf>
    <xf numFmtId="164" fontId="20" fillId="12" borderId="1" xfId="1" applyNumberFormat="1" applyFont="1" applyFill="1" applyBorder="1" applyAlignment="1">
      <alignment horizontal="right" vertical="center" wrapText="1"/>
    </xf>
    <xf numFmtId="0" fontId="26" fillId="13" borderId="1" xfId="0" applyFont="1" applyFill="1" applyBorder="1" applyAlignment="1">
      <alignment horizontal="center" vertical="top" wrapText="1"/>
    </xf>
    <xf numFmtId="2" fontId="20" fillId="13" borderId="1" xfId="1" applyNumberFormat="1" applyFont="1" applyFill="1" applyBorder="1" applyAlignment="1">
      <alignment horizontal="right" vertical="center" wrapText="1"/>
    </xf>
    <xf numFmtId="164" fontId="20" fillId="13" borderId="1" xfId="1" applyNumberFormat="1" applyFont="1" applyFill="1" applyBorder="1" applyAlignment="1">
      <alignment horizontal="right" vertical="center" wrapText="1"/>
    </xf>
    <xf numFmtId="0" fontId="26" fillId="7" borderId="1" xfId="0" applyFont="1" applyFill="1" applyBorder="1" applyAlignment="1">
      <alignment horizontal="center" vertical="top" wrapText="1"/>
    </xf>
    <xf numFmtId="2" fontId="20" fillId="7" borderId="1" xfId="1" applyNumberFormat="1" applyFont="1" applyFill="1" applyBorder="1" applyAlignment="1">
      <alignment horizontal="right" vertical="center" wrapText="1"/>
    </xf>
    <xf numFmtId="164" fontId="20" fillId="7" borderId="1" xfId="1" applyNumberFormat="1" applyFont="1" applyFill="1" applyBorder="1" applyAlignment="1">
      <alignment horizontal="right" vertical="center" wrapText="1"/>
    </xf>
    <xf numFmtId="0" fontId="26" fillId="14" borderId="1" xfId="0" applyFont="1" applyFill="1" applyBorder="1" applyAlignment="1">
      <alignment horizontal="center" vertical="top" wrapText="1"/>
    </xf>
    <xf numFmtId="2" fontId="20" fillId="14" borderId="1" xfId="1" applyNumberFormat="1" applyFont="1" applyFill="1" applyBorder="1" applyAlignment="1">
      <alignment horizontal="right" vertical="center" wrapText="1"/>
    </xf>
    <xf numFmtId="2" fontId="26" fillId="9" borderId="1" xfId="0" applyNumberFormat="1" applyFont="1" applyFill="1" applyBorder="1" applyAlignment="1">
      <alignment horizontal="center" vertical="top" wrapText="1"/>
    </xf>
    <xf numFmtId="0" fontId="26" fillId="9" borderId="1" xfId="0" applyFont="1" applyFill="1" applyBorder="1" applyAlignment="1">
      <alignment horizontal="center" vertical="top" wrapText="1"/>
    </xf>
    <xf numFmtId="2" fontId="20" fillId="9" borderId="1" xfId="1" applyNumberFormat="1" applyFont="1" applyFill="1" applyBorder="1" applyAlignment="1">
      <alignment horizontal="right" vertical="center" wrapText="1"/>
    </xf>
    <xf numFmtId="164" fontId="20" fillId="9" borderId="1" xfId="1" applyNumberFormat="1" applyFont="1" applyFill="1" applyBorder="1" applyAlignment="1">
      <alignment horizontal="right" vertical="center" wrapText="1"/>
    </xf>
    <xf numFmtId="2" fontId="26" fillId="15" borderId="1" xfId="0" applyNumberFormat="1" applyFont="1" applyFill="1" applyBorder="1" applyAlignment="1">
      <alignment horizontal="center" vertical="top" wrapText="1"/>
    </xf>
    <xf numFmtId="164" fontId="26" fillId="15" borderId="1" xfId="0" applyNumberFormat="1" applyFont="1" applyFill="1" applyBorder="1" applyAlignment="1">
      <alignment horizontal="center" vertical="top" wrapText="1"/>
    </xf>
    <xf numFmtId="2" fontId="20" fillId="15" borderId="1" xfId="1" applyNumberFormat="1" applyFont="1" applyFill="1" applyBorder="1" applyAlignment="1">
      <alignment horizontal="right" vertical="center" wrapText="1"/>
    </xf>
    <xf numFmtId="164" fontId="20" fillId="15" borderId="1" xfId="1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0" fillId="0" borderId="0" xfId="2" quotePrefix="1" applyFont="1" applyAlignment="1">
      <alignment horizontal="left"/>
    </xf>
    <xf numFmtId="0" fontId="30" fillId="0" borderId="0" xfId="2" applyFont="1" applyAlignment="1">
      <alignment horizontal="left"/>
    </xf>
    <xf numFmtId="14" fontId="30" fillId="0" borderId="0" xfId="2" applyNumberFormat="1" applyFont="1" applyAlignment="1">
      <alignment horizontal="left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10" borderId="10" xfId="0" applyNumberFormat="1" applyFont="1" applyFill="1" applyBorder="1" applyAlignment="1">
      <alignment horizontal="center" vertical="center"/>
    </xf>
    <xf numFmtId="164" fontId="1" fillId="10" borderId="10" xfId="0" applyNumberFormat="1" applyFont="1" applyFill="1" applyBorder="1" applyAlignment="1">
      <alignment horizontal="center" vertical="center"/>
    </xf>
    <xf numFmtId="0" fontId="19" fillId="0" borderId="1" xfId="0" applyFont="1" applyBorder="1"/>
    <xf numFmtId="0" fontId="14" fillId="0" borderId="26" xfId="0" applyFont="1" applyBorder="1" applyAlignment="1">
      <alignment vertical="center" wrapText="1"/>
    </xf>
    <xf numFmtId="164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2" fontId="24" fillId="0" borderId="7" xfId="0" applyNumberFormat="1" applyFont="1" applyBorder="1" applyAlignment="1">
      <alignment horizontal="right" vertical="center" wrapText="1"/>
    </xf>
    <xf numFmtId="2" fontId="19" fillId="6" borderId="7" xfId="0" applyNumberFormat="1" applyFont="1" applyFill="1" applyBorder="1" applyAlignment="1">
      <alignment horizontal="right" vertical="center" wrapText="1"/>
    </xf>
    <xf numFmtId="164" fontId="39" fillId="6" borderId="7" xfId="0" applyNumberFormat="1" applyFont="1" applyFill="1" applyBorder="1" applyAlignment="1">
      <alignment horizontal="right" vertical="center" wrapText="1"/>
    </xf>
    <xf numFmtId="2" fontId="19" fillId="7" borderId="7" xfId="0" applyNumberFormat="1" applyFont="1" applyFill="1" applyBorder="1" applyAlignment="1">
      <alignment horizontal="right" vertical="center" wrapText="1"/>
    </xf>
    <xf numFmtId="2" fontId="19" fillId="0" borderId="7" xfId="0" applyNumberFormat="1" applyFont="1" applyBorder="1" applyAlignment="1">
      <alignment horizontal="right" vertical="center" wrapText="1"/>
    </xf>
    <xf numFmtId="2" fontId="40" fillId="14" borderId="7" xfId="0" applyNumberFormat="1" applyFont="1" applyFill="1" applyBorder="1" applyAlignment="1">
      <alignment horizontal="right" vertical="center" wrapText="1"/>
    </xf>
    <xf numFmtId="2" fontId="19" fillId="9" borderId="7" xfId="0" applyNumberFormat="1" applyFont="1" applyFill="1" applyBorder="1" applyAlignment="1">
      <alignment horizontal="right" vertical="center" wrapText="1"/>
    </xf>
    <xf numFmtId="164" fontId="19" fillId="9" borderId="7" xfId="0" applyNumberFormat="1" applyFont="1" applyFill="1" applyBorder="1" applyAlignment="1">
      <alignment horizontal="right" vertical="center" wrapText="1"/>
    </xf>
    <xf numFmtId="2" fontId="19" fillId="15" borderId="7" xfId="0" applyNumberFormat="1" applyFont="1" applyFill="1" applyBorder="1" applyAlignment="1">
      <alignment horizontal="right" vertical="center" wrapText="1"/>
    </xf>
    <xf numFmtId="164" fontId="20" fillId="15" borderId="7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2" fontId="24" fillId="0" borderId="7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2" fontId="19" fillId="0" borderId="7" xfId="0" applyNumberFormat="1" applyFont="1" applyBorder="1" applyAlignment="1">
      <alignment horizontal="center" vertical="center" wrapText="1"/>
    </xf>
    <xf numFmtId="2" fontId="40" fillId="12" borderId="7" xfId="0" applyNumberFormat="1" applyFont="1" applyFill="1" applyBorder="1" applyAlignment="1">
      <alignment horizontal="right" vertical="center" wrapText="1"/>
    </xf>
    <xf numFmtId="164" fontId="40" fillId="12" borderId="7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164" fontId="20" fillId="14" borderId="7" xfId="0" applyNumberFormat="1" applyFont="1" applyFill="1" applyBorder="1" applyAlignment="1">
      <alignment horizontal="right" vertical="center" wrapText="1"/>
    </xf>
    <xf numFmtId="2" fontId="19" fillId="0" borderId="1" xfId="0" applyNumberFormat="1" applyFont="1" applyBorder="1" applyAlignment="1">
      <alignment vertical="center"/>
    </xf>
    <xf numFmtId="2" fontId="39" fillId="6" borderId="7" xfId="0" applyNumberFormat="1" applyFont="1" applyFill="1" applyBorder="1" applyAlignment="1">
      <alignment horizontal="right" vertical="center" wrapText="1"/>
    </xf>
    <xf numFmtId="2" fontId="19" fillId="13" borderId="7" xfId="0" applyNumberFormat="1" applyFont="1" applyFill="1" applyBorder="1" applyAlignment="1">
      <alignment horizontal="right" vertical="center" wrapText="1"/>
    </xf>
    <xf numFmtId="164" fontId="19" fillId="13" borderId="7" xfId="0" applyNumberFormat="1" applyFont="1" applyFill="1" applyBorder="1" applyAlignment="1">
      <alignment horizontal="right" vertical="center" wrapText="1"/>
    </xf>
    <xf numFmtId="2" fontId="19" fillId="12" borderId="7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/>
    <xf numFmtId="0" fontId="26" fillId="6" borderId="0" xfId="0" applyFont="1" applyFill="1" applyAlignment="1">
      <alignment horizontal="right"/>
    </xf>
    <xf numFmtId="0" fontId="31" fillId="6" borderId="0" xfId="0" applyFont="1" applyFill="1"/>
    <xf numFmtId="0" fontId="19" fillId="0" borderId="8" xfId="0" applyFont="1" applyBorder="1"/>
    <xf numFmtId="2" fontId="48" fillId="0" borderId="1" xfId="0" quotePrefix="1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vertical="center" wrapText="1"/>
    </xf>
    <xf numFmtId="164" fontId="49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2" fontId="19" fillId="0" borderId="1" xfId="0" applyNumberFormat="1" applyFont="1" applyBorder="1"/>
    <xf numFmtId="164" fontId="19" fillId="0" borderId="1" xfId="0" applyNumberFormat="1" applyFont="1" applyBorder="1"/>
    <xf numFmtId="2" fontId="31" fillId="0" borderId="1" xfId="0" applyNumberFormat="1" applyFont="1" applyBorder="1"/>
    <xf numFmtId="0" fontId="0" fillId="15" borderId="0" xfId="0" applyFill="1"/>
    <xf numFmtId="0" fontId="31" fillId="0" borderId="0" xfId="0" applyFont="1" applyBorder="1"/>
    <xf numFmtId="0" fontId="31" fillId="0" borderId="27" xfId="0" applyFont="1" applyBorder="1"/>
    <xf numFmtId="0" fontId="31" fillId="0" borderId="23" xfId="1" applyFont="1" applyBorder="1"/>
    <xf numFmtId="0" fontId="31" fillId="0" borderId="23" xfId="0" applyFont="1" applyBorder="1"/>
    <xf numFmtId="0" fontId="31" fillId="0" borderId="24" xfId="0" applyFont="1" applyBorder="1"/>
    <xf numFmtId="0" fontId="31" fillId="0" borderId="28" xfId="0" applyFont="1" applyBorder="1"/>
    <xf numFmtId="0" fontId="31" fillId="0" borderId="29" xfId="0" applyFont="1" applyBorder="1"/>
    <xf numFmtId="0" fontId="31" fillId="0" borderId="30" xfId="0" applyFont="1" applyBorder="1"/>
    <xf numFmtId="0" fontId="31" fillId="0" borderId="1" xfId="0" applyFont="1" applyBorder="1"/>
    <xf numFmtId="0" fontId="26" fillId="0" borderId="1" xfId="0" applyFont="1" applyBorder="1"/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9" fillId="7" borderId="7" xfId="0" applyNumberFormat="1" applyFont="1" applyFill="1" applyBorder="1" applyAlignment="1">
      <alignment horizontal="right" vertical="center" wrapText="1"/>
    </xf>
    <xf numFmtId="0" fontId="26" fillId="0" borderId="15" xfId="0" applyNumberFormat="1" applyFont="1" applyBorder="1" applyAlignment="1">
      <alignment horizontal="left" vertical="center" wrapText="1"/>
    </xf>
    <xf numFmtId="2" fontId="20" fillId="0" borderId="31" xfId="0" applyNumberFormat="1" applyFont="1" applyBorder="1" applyAlignment="1">
      <alignment horizontal="right" vertical="center" wrapText="1"/>
    </xf>
    <xf numFmtId="2" fontId="22" fillId="0" borderId="31" xfId="0" applyNumberFormat="1" applyFont="1" applyBorder="1" applyAlignment="1">
      <alignment horizontal="right" vertical="center" wrapText="1"/>
    </xf>
    <xf numFmtId="2" fontId="60" fillId="0" borderId="31" xfId="0" applyNumberFormat="1" applyFont="1" applyBorder="1" applyAlignment="1">
      <alignment horizontal="right" vertical="center" wrapText="1"/>
    </xf>
    <xf numFmtId="164" fontId="20" fillId="0" borderId="31" xfId="0" applyNumberFormat="1" applyFont="1" applyBorder="1" applyAlignment="1">
      <alignment horizontal="right" vertical="center" wrapText="1"/>
    </xf>
    <xf numFmtId="164" fontId="20" fillId="15" borderId="31" xfId="0" applyNumberFormat="1" applyFont="1" applyFill="1" applyBorder="1" applyAlignment="1">
      <alignment horizontal="right" vertical="center" wrapText="1"/>
    </xf>
    <xf numFmtId="0" fontId="30" fillId="0" borderId="34" xfId="0" applyNumberFormat="1" applyFont="1" applyBorder="1" applyAlignment="1">
      <alignment horizontal="left" vertical="center" wrapText="1"/>
    </xf>
    <xf numFmtId="2" fontId="19" fillId="0" borderId="35" xfId="0" applyNumberFormat="1" applyFont="1" applyBorder="1" applyAlignment="1">
      <alignment horizontal="center" vertical="center" wrapText="1"/>
    </xf>
    <xf numFmtId="0" fontId="30" fillId="0" borderId="36" xfId="0" applyNumberFormat="1" applyFont="1" applyBorder="1" applyAlignment="1">
      <alignment horizontal="left" vertical="center" wrapText="1"/>
    </xf>
    <xf numFmtId="2" fontId="19" fillId="6" borderId="37" xfId="0" applyNumberFormat="1" applyFont="1" applyFill="1" applyBorder="1" applyAlignment="1">
      <alignment horizontal="right" vertical="center" wrapText="1"/>
    </xf>
    <xf numFmtId="2" fontId="39" fillId="6" borderId="37" xfId="0" applyNumberFormat="1" applyFont="1" applyFill="1" applyBorder="1" applyAlignment="1">
      <alignment horizontal="right" vertical="center" wrapText="1"/>
    </xf>
    <xf numFmtId="2" fontId="24" fillId="0" borderId="37" xfId="0" applyNumberFormat="1" applyFont="1" applyBorder="1" applyAlignment="1">
      <alignment horizontal="right" vertical="center" wrapText="1"/>
    </xf>
    <xf numFmtId="2" fontId="19" fillId="13" borderId="37" xfId="0" applyNumberFormat="1" applyFont="1" applyFill="1" applyBorder="1" applyAlignment="1">
      <alignment horizontal="right" vertical="center" wrapText="1"/>
    </xf>
    <xf numFmtId="164" fontId="19" fillId="13" borderId="37" xfId="0" applyNumberFormat="1" applyFont="1" applyFill="1" applyBorder="1" applyAlignment="1">
      <alignment horizontal="right" vertical="center" wrapText="1"/>
    </xf>
    <xf numFmtId="2" fontId="19" fillId="12" borderId="37" xfId="0" applyNumberFormat="1" applyFont="1" applyFill="1" applyBorder="1" applyAlignment="1">
      <alignment horizontal="right" vertical="center" wrapText="1"/>
    </xf>
    <xf numFmtId="2" fontId="24" fillId="0" borderId="37" xfId="0" applyNumberFormat="1" applyFont="1" applyBorder="1" applyAlignment="1">
      <alignment horizontal="center" vertical="center" wrapText="1"/>
    </xf>
    <xf numFmtId="164" fontId="39" fillId="6" borderId="37" xfId="0" applyNumberFormat="1" applyFont="1" applyFill="1" applyBorder="1" applyAlignment="1">
      <alignment horizontal="right" vertical="center" wrapText="1"/>
    </xf>
    <xf numFmtId="2" fontId="40" fillId="12" borderId="37" xfId="0" applyNumberFormat="1" applyFont="1" applyFill="1" applyBorder="1" applyAlignment="1">
      <alignment horizontal="right" vertical="center" wrapText="1"/>
    </xf>
    <xf numFmtId="164" fontId="40" fillId="12" borderId="37" xfId="0" applyNumberFormat="1" applyFont="1" applyFill="1" applyBorder="1" applyAlignment="1">
      <alignment horizontal="right" vertical="center" wrapText="1"/>
    </xf>
    <xf numFmtId="2" fontId="19" fillId="7" borderId="37" xfId="0" applyNumberFormat="1" applyFont="1" applyFill="1" applyBorder="1" applyAlignment="1">
      <alignment horizontal="right" vertical="center" wrapText="1"/>
    </xf>
    <xf numFmtId="164" fontId="19" fillId="7" borderId="37" xfId="0" applyNumberFormat="1" applyFont="1" applyFill="1" applyBorder="1" applyAlignment="1">
      <alignment horizontal="right" vertical="center" wrapText="1"/>
    </xf>
    <xf numFmtId="2" fontId="19" fillId="0" borderId="37" xfId="0" applyNumberFormat="1" applyFont="1" applyBorder="1" applyAlignment="1">
      <alignment horizontal="right" vertical="center" wrapText="1"/>
    </xf>
    <xf numFmtId="164" fontId="20" fillId="0" borderId="37" xfId="0" applyNumberFormat="1" applyFont="1" applyBorder="1" applyAlignment="1">
      <alignment horizontal="right" vertical="center" wrapText="1"/>
    </xf>
    <xf numFmtId="2" fontId="40" fillId="14" borderId="37" xfId="0" applyNumberFormat="1" applyFont="1" applyFill="1" applyBorder="1" applyAlignment="1">
      <alignment horizontal="right" vertical="center" wrapText="1"/>
    </xf>
    <xf numFmtId="2" fontId="19" fillId="9" borderId="37" xfId="0" applyNumberFormat="1" applyFont="1" applyFill="1" applyBorder="1" applyAlignment="1">
      <alignment horizontal="right" vertical="center" wrapText="1"/>
    </xf>
    <xf numFmtId="164" fontId="19" fillId="9" borderId="37" xfId="0" applyNumberFormat="1" applyFont="1" applyFill="1" applyBorder="1" applyAlignment="1">
      <alignment horizontal="right" vertical="center" wrapText="1"/>
    </xf>
    <xf numFmtId="2" fontId="19" fillId="15" borderId="37" xfId="0" applyNumberFormat="1" applyFont="1" applyFill="1" applyBorder="1" applyAlignment="1">
      <alignment horizontal="right" vertical="center" wrapText="1"/>
    </xf>
    <xf numFmtId="164" fontId="20" fillId="15" borderId="37" xfId="0" applyNumberFormat="1" applyFont="1" applyFill="1" applyBorder="1" applyAlignment="1">
      <alignment horizontal="right" vertical="center" wrapText="1"/>
    </xf>
    <xf numFmtId="2" fontId="19" fillId="0" borderId="38" xfId="0" applyNumberFormat="1" applyFont="1" applyBorder="1" applyAlignment="1">
      <alignment vertical="center"/>
    </xf>
    <xf numFmtId="2" fontId="19" fillId="0" borderId="37" xfId="0" applyNumberFormat="1" applyFont="1" applyBorder="1" applyAlignment="1">
      <alignment horizontal="center" vertical="center" wrapText="1"/>
    </xf>
    <xf numFmtId="2" fontId="19" fillId="0" borderId="30" xfId="0" applyNumberFormat="1" applyFont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top" wrapText="1"/>
    </xf>
    <xf numFmtId="0" fontId="26" fillId="2" borderId="16" xfId="0" applyFont="1" applyFill="1" applyBorder="1" applyAlignment="1">
      <alignment horizontal="center" vertical="top" wrapText="1"/>
    </xf>
    <xf numFmtId="0" fontId="45" fillId="2" borderId="36" xfId="0" applyFont="1" applyFill="1" applyBorder="1" applyAlignment="1">
      <alignment horizontal="center" vertical="center" wrapText="1"/>
    </xf>
    <xf numFmtId="0" fontId="45" fillId="2" borderId="37" xfId="0" applyFont="1" applyFill="1" applyBorder="1" applyAlignment="1">
      <alignment horizontal="center" vertical="center" wrapText="1"/>
    </xf>
    <xf numFmtId="0" fontId="45" fillId="13" borderId="37" xfId="0" applyFont="1" applyFill="1" applyBorder="1" applyAlignment="1">
      <alignment horizontal="center" vertical="center" wrapText="1"/>
    </xf>
    <xf numFmtId="0" fontId="45" fillId="12" borderId="37" xfId="0" applyFont="1" applyFill="1" applyBorder="1" applyAlignment="1">
      <alignment horizontal="center" vertical="center" wrapText="1"/>
    </xf>
    <xf numFmtId="0" fontId="45" fillId="7" borderId="37" xfId="0" applyFont="1" applyFill="1" applyBorder="1" applyAlignment="1">
      <alignment horizontal="center" vertical="center" wrapText="1"/>
    </xf>
    <xf numFmtId="2" fontId="45" fillId="2" borderId="37" xfId="0" applyNumberFormat="1" applyFont="1" applyFill="1" applyBorder="1" applyAlignment="1">
      <alignment horizontal="center" vertical="center" wrapText="1"/>
    </xf>
    <xf numFmtId="0" fontId="45" fillId="14" borderId="37" xfId="0" applyFont="1" applyFill="1" applyBorder="1" applyAlignment="1">
      <alignment horizontal="center" vertical="center" wrapText="1"/>
    </xf>
    <xf numFmtId="2" fontId="45" fillId="9" borderId="37" xfId="0" applyNumberFormat="1" applyFont="1" applyFill="1" applyBorder="1" applyAlignment="1">
      <alignment horizontal="center" vertical="center" wrapText="1"/>
    </xf>
    <xf numFmtId="0" fontId="45" fillId="9" borderId="37" xfId="0" applyFont="1" applyFill="1" applyBorder="1" applyAlignment="1">
      <alignment horizontal="center" vertical="center" wrapText="1"/>
    </xf>
    <xf numFmtId="2" fontId="45" fillId="15" borderId="37" xfId="0" applyNumberFormat="1" applyFont="1" applyFill="1" applyBorder="1" applyAlignment="1">
      <alignment horizontal="center" vertical="center" wrapText="1"/>
    </xf>
    <xf numFmtId="164" fontId="45" fillId="15" borderId="37" xfId="0" applyNumberFormat="1" applyFont="1" applyFill="1" applyBorder="1" applyAlignment="1">
      <alignment horizontal="center" vertical="center" wrapText="1"/>
    </xf>
    <xf numFmtId="164" fontId="45" fillId="2" borderId="37" xfId="0" applyNumberFormat="1" applyFont="1" applyFill="1" applyBorder="1" applyAlignment="1">
      <alignment horizontal="center" vertical="center" wrapText="1"/>
    </xf>
    <xf numFmtId="0" fontId="45" fillId="2" borderId="30" xfId="0" applyFont="1" applyFill="1" applyBorder="1" applyAlignment="1">
      <alignment horizontal="center" vertical="center" wrapText="1"/>
    </xf>
    <xf numFmtId="2" fontId="20" fillId="0" borderId="8" xfId="0" applyNumberFormat="1" applyFont="1" applyBorder="1" applyAlignment="1">
      <alignment horizontal="right" vertical="center" wrapText="1"/>
    </xf>
    <xf numFmtId="2" fontId="22" fillId="0" borderId="8" xfId="0" applyNumberFormat="1" applyFont="1" applyBorder="1" applyAlignment="1">
      <alignment horizontal="right" vertical="center" wrapText="1"/>
    </xf>
    <xf numFmtId="2" fontId="23" fillId="0" borderId="8" xfId="0" applyNumberFormat="1" applyFont="1" applyBorder="1" applyAlignment="1">
      <alignment horizontal="right" vertical="center" wrapText="1"/>
    </xf>
    <xf numFmtId="2" fontId="19" fillId="6" borderId="8" xfId="0" applyNumberFormat="1" applyFont="1" applyFill="1" applyBorder="1" applyAlignment="1">
      <alignment horizontal="right" vertical="center" wrapText="1"/>
    </xf>
    <xf numFmtId="2" fontId="39" fillId="6" borderId="8" xfId="0" applyNumberFormat="1" applyFont="1" applyFill="1" applyBorder="1" applyAlignment="1">
      <alignment horizontal="right" vertical="center" wrapText="1"/>
    </xf>
    <xf numFmtId="2" fontId="24" fillId="0" borderId="8" xfId="0" applyNumberFormat="1" applyFont="1" applyBorder="1" applyAlignment="1">
      <alignment horizontal="right" vertical="center" wrapText="1"/>
    </xf>
    <xf numFmtId="2" fontId="19" fillId="13" borderId="8" xfId="0" applyNumberFormat="1" applyFont="1" applyFill="1" applyBorder="1" applyAlignment="1">
      <alignment horizontal="right" vertical="center" wrapText="1"/>
    </xf>
    <xf numFmtId="164" fontId="19" fillId="13" borderId="8" xfId="0" applyNumberFormat="1" applyFont="1" applyFill="1" applyBorder="1" applyAlignment="1">
      <alignment horizontal="right" vertical="center" wrapText="1"/>
    </xf>
    <xf numFmtId="2" fontId="19" fillId="12" borderId="8" xfId="0" applyNumberFormat="1" applyFont="1" applyFill="1" applyBorder="1" applyAlignment="1">
      <alignment horizontal="right" vertical="center" wrapText="1"/>
    </xf>
    <xf numFmtId="2" fontId="24" fillId="0" borderId="8" xfId="0" applyNumberFormat="1" applyFont="1" applyBorder="1" applyAlignment="1">
      <alignment horizontal="center" vertical="center" wrapText="1"/>
    </xf>
    <xf numFmtId="164" fontId="39" fillId="6" borderId="8" xfId="0" applyNumberFormat="1" applyFont="1" applyFill="1" applyBorder="1" applyAlignment="1">
      <alignment horizontal="right" vertical="center" wrapText="1"/>
    </xf>
    <xf numFmtId="2" fontId="40" fillId="12" borderId="8" xfId="0" applyNumberFormat="1" applyFont="1" applyFill="1" applyBorder="1" applyAlignment="1">
      <alignment horizontal="right" vertical="center" wrapText="1"/>
    </xf>
    <xf numFmtId="164" fontId="40" fillId="12" borderId="8" xfId="0" applyNumberFormat="1" applyFont="1" applyFill="1" applyBorder="1" applyAlignment="1">
      <alignment horizontal="right" vertical="center" wrapText="1"/>
    </xf>
    <xf numFmtId="2" fontId="19" fillId="7" borderId="8" xfId="0" applyNumberFormat="1" applyFont="1" applyFill="1" applyBorder="1" applyAlignment="1">
      <alignment horizontal="right" vertical="center" wrapText="1"/>
    </xf>
    <xf numFmtId="164" fontId="19" fillId="7" borderId="8" xfId="0" applyNumberFormat="1" applyFont="1" applyFill="1" applyBorder="1" applyAlignment="1">
      <alignment horizontal="right" vertical="center" wrapText="1"/>
    </xf>
    <xf numFmtId="2" fontId="19" fillId="0" borderId="8" xfId="0" applyNumberFormat="1" applyFont="1" applyBorder="1" applyAlignment="1">
      <alignment horizontal="right" vertical="center" wrapText="1"/>
    </xf>
    <xf numFmtId="164" fontId="20" fillId="0" borderId="8" xfId="0" applyNumberFormat="1" applyFont="1" applyBorder="1" applyAlignment="1">
      <alignment horizontal="right" vertical="center" wrapText="1"/>
    </xf>
    <xf numFmtId="2" fontId="40" fillId="14" borderId="8" xfId="0" applyNumberFormat="1" applyFont="1" applyFill="1" applyBorder="1" applyAlignment="1">
      <alignment horizontal="right" vertical="center" wrapText="1"/>
    </xf>
    <xf numFmtId="2" fontId="19" fillId="9" borderId="8" xfId="0" applyNumberFormat="1" applyFont="1" applyFill="1" applyBorder="1" applyAlignment="1">
      <alignment horizontal="right" vertical="center" wrapText="1"/>
    </xf>
    <xf numFmtId="164" fontId="19" fillId="9" borderId="8" xfId="0" applyNumberFormat="1" applyFont="1" applyFill="1" applyBorder="1" applyAlignment="1">
      <alignment horizontal="right" vertical="center" wrapText="1"/>
    </xf>
    <xf numFmtId="2" fontId="19" fillId="15" borderId="8" xfId="0" applyNumberFormat="1" applyFont="1" applyFill="1" applyBorder="1" applyAlignment="1">
      <alignment horizontal="right" vertical="center" wrapText="1"/>
    </xf>
    <xf numFmtId="164" fontId="20" fillId="15" borderId="8" xfId="0" applyNumberFormat="1" applyFont="1" applyFill="1" applyBorder="1" applyAlignment="1">
      <alignment horizontal="right" vertical="center" wrapText="1"/>
    </xf>
    <xf numFmtId="2" fontId="19" fillId="0" borderId="8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right" vertical="center" wrapText="1"/>
    </xf>
    <xf numFmtId="164" fontId="20" fillId="13" borderId="8" xfId="0" applyNumberFormat="1" applyFont="1" applyFill="1" applyBorder="1" applyAlignment="1">
      <alignment horizontal="right" vertical="center" wrapText="1"/>
    </xf>
    <xf numFmtId="2" fontId="19" fillId="0" borderId="3" xfId="0" applyNumberFormat="1" applyFont="1" applyBorder="1" applyAlignment="1">
      <alignment vertical="center"/>
    </xf>
    <xf numFmtId="2" fontId="18" fillId="0" borderId="0" xfId="0" applyNumberFormat="1" applyFont="1" applyBorder="1" applyAlignment="1">
      <alignment horizontal="center" vertical="center" wrapText="1"/>
    </xf>
    <xf numFmtId="2" fontId="49" fillId="0" borderId="27" xfId="0" applyNumberFormat="1" applyFont="1" applyBorder="1" applyAlignment="1">
      <alignment horizontal="center" vertical="center" wrapText="1"/>
    </xf>
    <xf numFmtId="2" fontId="50" fillId="0" borderId="27" xfId="0" applyNumberFormat="1" applyFont="1" applyBorder="1" applyAlignment="1">
      <alignment horizontal="center" vertical="center" wrapText="1"/>
    </xf>
    <xf numFmtId="2" fontId="50" fillId="0" borderId="7" xfId="0" applyNumberFormat="1" applyFont="1" applyBorder="1" applyAlignment="1">
      <alignment horizontal="center" vertical="center" wrapText="1"/>
    </xf>
    <xf numFmtId="2" fontId="49" fillId="13" borderId="9" xfId="0" applyNumberFormat="1" applyFont="1" applyFill="1" applyBorder="1" applyAlignment="1">
      <alignment horizontal="center" vertical="center" wrapText="1"/>
    </xf>
    <xf numFmtId="2" fontId="49" fillId="12" borderId="9" xfId="0" applyNumberFormat="1" applyFont="1" applyFill="1" applyBorder="1" applyAlignment="1">
      <alignment horizontal="center" vertical="center" wrapText="1"/>
    </xf>
    <xf numFmtId="2" fontId="50" fillId="0" borderId="43" xfId="0" applyNumberFormat="1" applyFont="1" applyBorder="1" applyAlignment="1">
      <alignment horizontal="center" vertical="center" wrapText="1"/>
    </xf>
    <xf numFmtId="2" fontId="49" fillId="6" borderId="27" xfId="0" applyNumberFormat="1" applyFont="1" applyFill="1" applyBorder="1" applyAlignment="1">
      <alignment horizontal="center" vertical="center" wrapText="1"/>
    </xf>
    <xf numFmtId="164" fontId="49" fillId="6" borderId="7" xfId="0" applyNumberFormat="1" applyFont="1" applyFill="1" applyBorder="1" applyAlignment="1">
      <alignment horizontal="center" vertical="center" wrapText="1"/>
    </xf>
    <xf numFmtId="2" fontId="49" fillId="7" borderId="9" xfId="0" applyNumberFormat="1" applyFont="1" applyFill="1" applyBorder="1" applyAlignment="1">
      <alignment horizontal="center" vertical="center" wrapText="1"/>
    </xf>
    <xf numFmtId="2" fontId="49" fillId="6" borderId="43" xfId="0" applyNumberFormat="1" applyFont="1" applyFill="1" applyBorder="1" applyAlignment="1">
      <alignment horizontal="center" vertical="center" wrapText="1"/>
    </xf>
    <xf numFmtId="164" fontId="49" fillId="6" borderId="27" xfId="0" applyNumberFormat="1" applyFont="1" applyFill="1" applyBorder="1" applyAlignment="1">
      <alignment horizontal="center" vertical="center" wrapText="1"/>
    </xf>
    <xf numFmtId="164" fontId="49" fillId="0" borderId="7" xfId="0" applyNumberFormat="1" applyFont="1" applyBorder="1" applyAlignment="1">
      <alignment horizontal="center" vertical="center" wrapText="1"/>
    </xf>
    <xf numFmtId="2" fontId="49" fillId="14" borderId="9" xfId="0" applyNumberFormat="1" applyFont="1" applyFill="1" applyBorder="1" applyAlignment="1">
      <alignment horizontal="center" vertical="center" wrapText="1"/>
    </xf>
    <xf numFmtId="2" fontId="49" fillId="9" borderId="9" xfId="0" applyNumberFormat="1" applyFont="1" applyFill="1" applyBorder="1" applyAlignment="1">
      <alignment horizontal="center" vertical="center" wrapText="1"/>
    </xf>
    <xf numFmtId="2" fontId="49" fillId="15" borderId="9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20" fillId="0" borderId="44" xfId="0" applyNumberFormat="1" applyFont="1" applyBorder="1" applyAlignment="1">
      <alignment horizontal="right" vertical="center" wrapText="1"/>
    </xf>
    <xf numFmtId="2" fontId="16" fillId="0" borderId="44" xfId="0" applyNumberFormat="1" applyFont="1" applyBorder="1" applyAlignment="1">
      <alignment horizontal="right" vertical="center" wrapText="1"/>
    </xf>
    <xf numFmtId="2" fontId="20" fillId="0" borderId="44" xfId="0" applyNumberFormat="1" applyFont="1" applyBorder="1" applyAlignment="1">
      <alignment horizontal="center" vertical="center" wrapText="1"/>
    </xf>
    <xf numFmtId="164" fontId="20" fillId="0" borderId="44" xfId="0" applyNumberFormat="1" applyFont="1" applyBorder="1" applyAlignment="1">
      <alignment horizontal="center" vertical="center" wrapText="1"/>
    </xf>
    <xf numFmtId="2" fontId="20" fillId="13" borderId="44" xfId="0" applyNumberFormat="1" applyFont="1" applyFill="1" applyBorder="1" applyAlignment="1">
      <alignment horizontal="right" vertical="center" wrapText="1"/>
    </xf>
    <xf numFmtId="2" fontId="20" fillId="12" borderId="44" xfId="0" applyNumberFormat="1" applyFont="1" applyFill="1" applyBorder="1" applyAlignment="1">
      <alignment horizontal="right" vertical="center" wrapText="1"/>
    </xf>
    <xf numFmtId="2" fontId="22" fillId="0" borderId="44" xfId="0" applyNumberFormat="1" applyFont="1" applyBorder="1" applyAlignment="1">
      <alignment horizontal="right" vertical="center" wrapText="1"/>
    </xf>
    <xf numFmtId="2" fontId="20" fillId="6" borderId="44" xfId="0" applyNumberFormat="1" applyFont="1" applyFill="1" applyBorder="1" applyAlignment="1">
      <alignment horizontal="center" vertical="center" wrapText="1"/>
    </xf>
    <xf numFmtId="2" fontId="20" fillId="6" borderId="44" xfId="0" applyNumberFormat="1" applyFont="1" applyFill="1" applyBorder="1" applyAlignment="1">
      <alignment horizontal="right" vertical="center" wrapText="1"/>
    </xf>
    <xf numFmtId="164" fontId="39" fillId="6" borderId="44" xfId="0" applyNumberFormat="1" applyFont="1" applyFill="1" applyBorder="1" applyAlignment="1">
      <alignment horizontal="right" vertical="center" wrapText="1"/>
    </xf>
    <xf numFmtId="2" fontId="20" fillId="7" borderId="44" xfId="0" applyNumberFormat="1" applyFont="1" applyFill="1" applyBorder="1" applyAlignment="1">
      <alignment horizontal="right" vertical="center" wrapText="1"/>
    </xf>
    <xf numFmtId="164" fontId="39" fillId="7" borderId="44" xfId="0" applyNumberFormat="1" applyFont="1" applyFill="1" applyBorder="1" applyAlignment="1">
      <alignment horizontal="right" vertical="center" wrapText="1"/>
    </xf>
    <xf numFmtId="2" fontId="22" fillId="0" borderId="45" xfId="0" applyNumberFormat="1" applyFont="1" applyBorder="1" applyAlignment="1">
      <alignment horizontal="right" vertical="center" wrapText="1"/>
    </xf>
    <xf numFmtId="164" fontId="20" fillId="0" borderId="44" xfId="0" applyNumberFormat="1" applyFont="1" applyBorder="1" applyAlignment="1">
      <alignment horizontal="right" vertical="center" wrapText="1"/>
    </xf>
    <xf numFmtId="2" fontId="39" fillId="14" borderId="44" xfId="0" applyNumberFormat="1" applyFont="1" applyFill="1" applyBorder="1" applyAlignment="1">
      <alignment horizontal="right" vertical="center" wrapText="1"/>
    </xf>
    <xf numFmtId="164" fontId="39" fillId="14" borderId="44" xfId="0" applyNumberFormat="1" applyFont="1" applyFill="1" applyBorder="1" applyAlignment="1">
      <alignment horizontal="right" vertical="center" wrapText="1"/>
    </xf>
    <xf numFmtId="2" fontId="20" fillId="9" borderId="44" xfId="0" applyNumberFormat="1" applyFont="1" applyFill="1" applyBorder="1" applyAlignment="1">
      <alignment horizontal="right" vertical="center" wrapText="1"/>
    </xf>
    <xf numFmtId="164" fontId="20" fillId="9" borderId="44" xfId="0" applyNumberFormat="1" applyFont="1" applyFill="1" applyBorder="1" applyAlignment="1">
      <alignment horizontal="right" vertical="center" wrapText="1"/>
    </xf>
    <xf numFmtId="2" fontId="20" fillId="15" borderId="44" xfId="0" applyNumberFormat="1" applyFont="1" applyFill="1" applyBorder="1" applyAlignment="1">
      <alignment horizontal="right" vertical="center" wrapText="1"/>
    </xf>
    <xf numFmtId="164" fontId="20" fillId="15" borderId="44" xfId="0" applyNumberFormat="1" applyFont="1" applyFill="1" applyBorder="1" applyAlignment="1">
      <alignment horizontal="right" vertical="center" wrapText="1"/>
    </xf>
    <xf numFmtId="2" fontId="22" fillId="0" borderId="44" xfId="0" applyNumberFormat="1" applyFont="1" applyBorder="1" applyAlignment="1">
      <alignment horizontal="center" vertical="center" wrapText="1"/>
    </xf>
    <xf numFmtId="2" fontId="20" fillId="0" borderId="45" xfId="0" applyNumberFormat="1" applyFont="1" applyBorder="1" applyAlignment="1">
      <alignment vertical="center"/>
    </xf>
    <xf numFmtId="2" fontId="20" fillId="0" borderId="46" xfId="0" applyNumberFormat="1" applyFont="1" applyBorder="1" applyAlignment="1">
      <alignment horizontal="center" vertical="center" wrapText="1"/>
    </xf>
    <xf numFmtId="0" fontId="26" fillId="0" borderId="47" xfId="0" applyNumberFormat="1" applyFont="1" applyBorder="1" applyAlignment="1">
      <alignment horizontal="left" vertical="center" wrapText="1"/>
    </xf>
    <xf numFmtId="2" fontId="19" fillId="0" borderId="24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left" vertical="center" wrapText="1"/>
    </xf>
    <xf numFmtId="2" fontId="22" fillId="0" borderId="44" xfId="0" quotePrefix="1" applyNumberFormat="1" applyFont="1" applyBorder="1" applyAlignment="1">
      <alignment horizontal="right" vertical="center" wrapText="1"/>
    </xf>
    <xf numFmtId="2" fontId="23" fillId="0" borderId="44" xfId="0" applyNumberFormat="1" applyFont="1" applyBorder="1" applyAlignment="1">
      <alignment horizontal="right" vertical="center" wrapText="1"/>
    </xf>
    <xf numFmtId="2" fontId="39" fillId="6" borderId="44" xfId="0" applyNumberFormat="1" applyFont="1" applyFill="1" applyBorder="1" applyAlignment="1">
      <alignment horizontal="right" vertical="center" wrapText="1"/>
    </xf>
    <xf numFmtId="164" fontId="20" fillId="13" borderId="44" xfId="0" applyNumberFormat="1" applyFont="1" applyFill="1" applyBorder="1" applyAlignment="1">
      <alignment horizontal="right" vertical="center" wrapText="1"/>
    </xf>
    <xf numFmtId="2" fontId="61" fillId="0" borderId="8" xfId="0" applyNumberFormat="1" applyFont="1" applyBorder="1" applyAlignment="1">
      <alignment horizontal="right" vertical="center" wrapText="1"/>
    </xf>
    <xf numFmtId="2" fontId="20" fillId="6" borderId="31" xfId="0" applyNumberFormat="1" applyFont="1" applyFill="1" applyBorder="1" applyAlignment="1">
      <alignment horizontal="right" vertical="center" wrapText="1"/>
    </xf>
    <xf numFmtId="2" fontId="20" fillId="13" borderId="31" xfId="0" applyNumberFormat="1" applyFont="1" applyFill="1" applyBorder="1" applyAlignment="1">
      <alignment horizontal="right" vertical="center" wrapText="1"/>
    </xf>
    <xf numFmtId="164" fontId="20" fillId="13" borderId="31" xfId="0" applyNumberFormat="1" applyFont="1" applyFill="1" applyBorder="1" applyAlignment="1">
      <alignment horizontal="right" vertical="center" wrapText="1"/>
    </xf>
    <xf numFmtId="2" fontId="20" fillId="12" borderId="31" xfId="0" applyNumberFormat="1" applyFont="1" applyFill="1" applyBorder="1" applyAlignment="1">
      <alignment horizontal="right" vertical="center" wrapText="1"/>
    </xf>
    <xf numFmtId="2" fontId="22" fillId="0" borderId="31" xfId="0" applyNumberFormat="1" applyFont="1" applyBorder="1" applyAlignment="1">
      <alignment horizontal="center" vertical="center" wrapText="1"/>
    </xf>
    <xf numFmtId="164" fontId="20" fillId="6" borderId="31" xfId="0" applyNumberFormat="1" applyFont="1" applyFill="1" applyBorder="1" applyAlignment="1">
      <alignment horizontal="right" vertical="center" wrapText="1"/>
    </xf>
    <xf numFmtId="164" fontId="20" fillId="12" borderId="31" xfId="0" applyNumberFormat="1" applyFont="1" applyFill="1" applyBorder="1" applyAlignment="1">
      <alignment horizontal="right" vertical="center" wrapText="1"/>
    </xf>
    <xf numFmtId="2" fontId="20" fillId="7" borderId="31" xfId="0" applyNumberFormat="1" applyFont="1" applyFill="1" applyBorder="1" applyAlignment="1">
      <alignment horizontal="right" vertical="center" wrapText="1"/>
    </xf>
    <xf numFmtId="164" fontId="20" fillId="7" borderId="31" xfId="0" applyNumberFormat="1" applyFont="1" applyFill="1" applyBorder="1" applyAlignment="1">
      <alignment horizontal="right" vertical="center" wrapText="1"/>
    </xf>
    <xf numFmtId="2" fontId="20" fillId="14" borderId="31" xfId="0" applyNumberFormat="1" applyFont="1" applyFill="1" applyBorder="1" applyAlignment="1">
      <alignment horizontal="right" vertical="center" wrapText="1"/>
    </xf>
    <xf numFmtId="2" fontId="20" fillId="9" borderId="31" xfId="0" applyNumberFormat="1" applyFont="1" applyFill="1" applyBorder="1" applyAlignment="1">
      <alignment horizontal="right" vertical="center" wrapText="1"/>
    </xf>
    <xf numFmtId="164" fontId="20" fillId="9" borderId="31" xfId="0" applyNumberFormat="1" applyFont="1" applyFill="1" applyBorder="1" applyAlignment="1">
      <alignment horizontal="right" vertical="center" wrapText="1"/>
    </xf>
    <xf numFmtId="2" fontId="20" fillId="15" borderId="31" xfId="0" applyNumberFormat="1" applyFont="1" applyFill="1" applyBorder="1" applyAlignment="1">
      <alignment horizontal="right" vertical="center" wrapText="1"/>
    </xf>
    <xf numFmtId="2" fontId="20" fillId="0" borderId="32" xfId="0" applyNumberFormat="1" applyFont="1" applyBorder="1" applyAlignment="1">
      <alignment vertical="center"/>
    </xf>
    <xf numFmtId="2" fontId="20" fillId="0" borderId="31" xfId="0" applyNumberFormat="1" applyFont="1" applyBorder="1" applyAlignment="1">
      <alignment horizontal="center" vertical="center" wrapText="1"/>
    </xf>
    <xf numFmtId="2" fontId="20" fillId="0" borderId="3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4" fontId="20" fillId="6" borderId="44" xfId="0" applyNumberFormat="1" applyFont="1" applyFill="1" applyBorder="1" applyAlignment="1">
      <alignment horizontal="right" vertical="center" wrapText="1"/>
    </xf>
    <xf numFmtId="164" fontId="20" fillId="12" borderId="44" xfId="0" applyNumberFormat="1" applyFont="1" applyFill="1" applyBorder="1" applyAlignment="1">
      <alignment horizontal="right" vertical="center" wrapText="1"/>
    </xf>
    <xf numFmtId="164" fontId="20" fillId="7" borderId="44" xfId="0" applyNumberFormat="1" applyFont="1" applyFill="1" applyBorder="1" applyAlignment="1">
      <alignment horizontal="right" vertical="center" wrapText="1"/>
    </xf>
    <xf numFmtId="2" fontId="20" fillId="14" borderId="44" xfId="0" applyNumberFormat="1" applyFont="1" applyFill="1" applyBorder="1" applyAlignment="1">
      <alignment horizontal="right" vertical="center" wrapText="1"/>
    </xf>
    <xf numFmtId="164" fontId="20" fillId="14" borderId="44" xfId="0" applyNumberFormat="1" applyFont="1" applyFill="1" applyBorder="1" applyAlignment="1">
      <alignment horizontal="right" vertical="center" wrapText="1"/>
    </xf>
    <xf numFmtId="2" fontId="39" fillId="12" borderId="44" xfId="0" applyNumberFormat="1" applyFont="1" applyFill="1" applyBorder="1" applyAlignment="1">
      <alignment horizontal="right" vertical="center" wrapText="1"/>
    </xf>
    <xf numFmtId="164" fontId="39" fillId="12" borderId="44" xfId="0" applyNumberFormat="1" applyFont="1" applyFill="1" applyBorder="1" applyAlignment="1">
      <alignment horizontal="right" vertical="center" wrapText="1"/>
    </xf>
    <xf numFmtId="2" fontId="39" fillId="13" borderId="44" xfId="0" applyNumberFormat="1" applyFont="1" applyFill="1" applyBorder="1" applyAlignment="1">
      <alignment horizontal="right" vertical="center" wrapText="1"/>
    </xf>
    <xf numFmtId="2" fontId="61" fillId="0" borderId="7" xfId="0" applyNumberFormat="1" applyFont="1" applyBorder="1" applyAlignment="1">
      <alignment horizontal="right" vertical="center" wrapText="1"/>
    </xf>
    <xf numFmtId="2" fontId="62" fillId="0" borderId="37" xfId="0" applyNumberFormat="1" applyFont="1" applyBorder="1" applyAlignment="1">
      <alignment horizontal="right" vertical="center" wrapText="1"/>
    </xf>
    <xf numFmtId="2" fontId="61" fillId="0" borderId="37" xfId="0" applyNumberFormat="1" applyFont="1" applyBorder="1" applyAlignment="1">
      <alignment horizontal="right" vertical="center" wrapText="1"/>
    </xf>
    <xf numFmtId="2" fontId="20" fillId="6" borderId="8" xfId="0" applyNumberFormat="1" applyFont="1" applyFill="1" applyBorder="1" applyAlignment="1">
      <alignment horizontal="right" vertical="center" wrapText="1"/>
    </xf>
    <xf numFmtId="2" fontId="20" fillId="13" borderId="8" xfId="0" applyNumberFormat="1" applyFont="1" applyFill="1" applyBorder="1" applyAlignment="1">
      <alignment horizontal="right" vertical="center" wrapText="1"/>
    </xf>
    <xf numFmtId="2" fontId="20" fillId="12" borderId="8" xfId="0" applyNumberFormat="1" applyFont="1" applyFill="1" applyBorder="1" applyAlignment="1">
      <alignment horizontal="right" vertical="center" wrapText="1"/>
    </xf>
    <xf numFmtId="2" fontId="22" fillId="0" borderId="8" xfId="0" applyNumberFormat="1" applyFont="1" applyBorder="1" applyAlignment="1">
      <alignment horizontal="center" vertical="center" wrapText="1"/>
    </xf>
    <xf numFmtId="164" fontId="20" fillId="6" borderId="8" xfId="0" applyNumberFormat="1" applyFont="1" applyFill="1" applyBorder="1" applyAlignment="1">
      <alignment horizontal="right" vertical="center" wrapText="1"/>
    </xf>
    <xf numFmtId="164" fontId="20" fillId="12" borderId="8" xfId="0" applyNumberFormat="1" applyFont="1" applyFill="1" applyBorder="1" applyAlignment="1">
      <alignment horizontal="right" vertical="center" wrapText="1"/>
    </xf>
    <xf numFmtId="2" fontId="20" fillId="7" borderId="8" xfId="0" applyNumberFormat="1" applyFont="1" applyFill="1" applyBorder="1" applyAlignment="1">
      <alignment horizontal="right" vertical="center" wrapText="1"/>
    </xf>
    <xf numFmtId="164" fontId="20" fillId="7" borderId="8" xfId="0" applyNumberFormat="1" applyFont="1" applyFill="1" applyBorder="1" applyAlignment="1">
      <alignment horizontal="right" vertical="center" wrapText="1"/>
    </xf>
    <xf numFmtId="2" fontId="20" fillId="14" borderId="8" xfId="0" applyNumberFormat="1" applyFont="1" applyFill="1" applyBorder="1" applyAlignment="1">
      <alignment horizontal="right" vertical="center" wrapText="1"/>
    </xf>
    <xf numFmtId="2" fontId="20" fillId="9" borderId="8" xfId="0" applyNumberFormat="1" applyFont="1" applyFill="1" applyBorder="1" applyAlignment="1">
      <alignment horizontal="right" vertical="center" wrapText="1"/>
    </xf>
    <xf numFmtId="164" fontId="20" fillId="9" borderId="8" xfId="0" applyNumberFormat="1" applyFont="1" applyFill="1" applyBorder="1" applyAlignment="1">
      <alignment horizontal="right" vertical="center" wrapText="1"/>
    </xf>
    <xf numFmtId="2" fontId="20" fillId="15" borderId="8" xfId="0" applyNumberFormat="1" applyFont="1" applyFill="1" applyBorder="1" applyAlignment="1">
      <alignment horizontal="right" vertical="center" wrapText="1"/>
    </xf>
    <xf numFmtId="2" fontId="20" fillId="0" borderId="13" xfId="0" applyNumberFormat="1" applyFont="1" applyBorder="1" applyAlignment="1">
      <alignment vertical="center"/>
    </xf>
    <xf numFmtId="2" fontId="20" fillId="0" borderId="8" xfId="0" applyNumberFormat="1" applyFont="1" applyBorder="1" applyAlignment="1">
      <alignment horizontal="center" vertical="center" wrapText="1"/>
    </xf>
    <xf numFmtId="2" fontId="20" fillId="0" borderId="24" xfId="0" applyNumberFormat="1" applyFont="1" applyBorder="1" applyAlignment="1">
      <alignment horizontal="center" vertical="center" wrapText="1"/>
    </xf>
    <xf numFmtId="0" fontId="30" fillId="0" borderId="47" xfId="0" applyNumberFormat="1" applyFont="1" applyBorder="1" applyAlignment="1">
      <alignment horizontal="left" vertical="center" wrapText="1"/>
    </xf>
    <xf numFmtId="0" fontId="30" fillId="0" borderId="48" xfId="0" applyNumberFormat="1" applyFont="1" applyBorder="1" applyAlignment="1">
      <alignment horizontal="left" vertical="center" wrapText="1"/>
    </xf>
    <xf numFmtId="2" fontId="19" fillId="0" borderId="49" xfId="0" applyNumberFormat="1" applyFont="1" applyBorder="1" applyAlignment="1">
      <alignment horizontal="right" vertical="center" wrapText="1"/>
    </xf>
    <xf numFmtId="2" fontId="24" fillId="0" borderId="49" xfId="0" applyNumberFormat="1" applyFont="1" applyBorder="1" applyAlignment="1">
      <alignment horizontal="right" vertical="center" wrapText="1"/>
    </xf>
    <xf numFmtId="2" fontId="61" fillId="0" borderId="49" xfId="0" applyNumberFormat="1" applyFont="1" applyBorder="1" applyAlignment="1">
      <alignment horizontal="right" vertical="center" wrapText="1"/>
    </xf>
    <xf numFmtId="2" fontId="19" fillId="6" borderId="49" xfId="0" applyNumberFormat="1" applyFont="1" applyFill="1" applyBorder="1" applyAlignment="1">
      <alignment horizontal="right" vertical="center" wrapText="1"/>
    </xf>
    <xf numFmtId="2" fontId="39" fillId="6" borderId="49" xfId="0" applyNumberFormat="1" applyFont="1" applyFill="1" applyBorder="1" applyAlignment="1">
      <alignment horizontal="right" vertical="center" wrapText="1"/>
    </xf>
    <xf numFmtId="2" fontId="19" fillId="13" borderId="49" xfId="0" applyNumberFormat="1" applyFont="1" applyFill="1" applyBorder="1" applyAlignment="1">
      <alignment horizontal="right" vertical="center" wrapText="1"/>
    </xf>
    <xf numFmtId="164" fontId="19" fillId="13" borderId="49" xfId="0" applyNumberFormat="1" applyFont="1" applyFill="1" applyBorder="1" applyAlignment="1">
      <alignment horizontal="right" vertical="center" wrapText="1"/>
    </xf>
    <xf numFmtId="2" fontId="19" fillId="12" borderId="49" xfId="0" applyNumberFormat="1" applyFont="1" applyFill="1" applyBorder="1" applyAlignment="1">
      <alignment horizontal="right" vertical="center" wrapText="1"/>
    </xf>
    <xf numFmtId="2" fontId="24" fillId="0" borderId="49" xfId="0" applyNumberFormat="1" applyFont="1" applyBorder="1" applyAlignment="1">
      <alignment horizontal="center" vertical="center" wrapText="1"/>
    </xf>
    <xf numFmtId="164" fontId="39" fillId="6" borderId="49" xfId="0" applyNumberFormat="1" applyFont="1" applyFill="1" applyBorder="1" applyAlignment="1">
      <alignment horizontal="right" vertical="center" wrapText="1"/>
    </xf>
    <xf numFmtId="2" fontId="40" fillId="12" borderId="49" xfId="0" applyNumberFormat="1" applyFont="1" applyFill="1" applyBorder="1" applyAlignment="1">
      <alignment horizontal="right" vertical="center" wrapText="1"/>
    </xf>
    <xf numFmtId="164" fontId="40" fillId="12" borderId="49" xfId="0" applyNumberFormat="1" applyFont="1" applyFill="1" applyBorder="1" applyAlignment="1">
      <alignment horizontal="right" vertical="center" wrapText="1"/>
    </xf>
    <xf numFmtId="2" fontId="19" fillId="7" borderId="49" xfId="0" applyNumberFormat="1" applyFont="1" applyFill="1" applyBorder="1" applyAlignment="1">
      <alignment horizontal="right" vertical="center" wrapText="1"/>
    </xf>
    <xf numFmtId="164" fontId="19" fillId="7" borderId="49" xfId="0" applyNumberFormat="1" applyFont="1" applyFill="1" applyBorder="1" applyAlignment="1">
      <alignment horizontal="right" vertical="center" wrapText="1"/>
    </xf>
    <xf numFmtId="164" fontId="20" fillId="0" borderId="49" xfId="0" applyNumberFormat="1" applyFont="1" applyBorder="1" applyAlignment="1">
      <alignment horizontal="right" vertical="center" wrapText="1"/>
    </xf>
    <xf numFmtId="2" fontId="40" fillId="14" borderId="49" xfId="0" applyNumberFormat="1" applyFont="1" applyFill="1" applyBorder="1" applyAlignment="1">
      <alignment horizontal="right" vertical="center" wrapText="1"/>
    </xf>
    <xf numFmtId="2" fontId="19" fillId="9" borderId="49" xfId="0" applyNumberFormat="1" applyFont="1" applyFill="1" applyBorder="1" applyAlignment="1">
      <alignment horizontal="right" vertical="center" wrapText="1"/>
    </xf>
    <xf numFmtId="164" fontId="19" fillId="9" borderId="49" xfId="0" applyNumberFormat="1" applyFont="1" applyFill="1" applyBorder="1" applyAlignment="1">
      <alignment horizontal="right" vertical="center" wrapText="1"/>
    </xf>
    <xf numFmtId="2" fontId="19" fillId="15" borderId="49" xfId="0" applyNumberFormat="1" applyFont="1" applyFill="1" applyBorder="1" applyAlignment="1">
      <alignment horizontal="right" vertical="center" wrapText="1"/>
    </xf>
    <xf numFmtId="164" fontId="20" fillId="15" borderId="49" xfId="0" applyNumberFormat="1" applyFont="1" applyFill="1" applyBorder="1" applyAlignment="1">
      <alignment horizontal="right" vertical="center" wrapText="1"/>
    </xf>
    <xf numFmtId="2" fontId="19" fillId="0" borderId="49" xfId="0" applyNumberFormat="1" applyFont="1" applyBorder="1" applyAlignment="1">
      <alignment horizontal="center" vertical="center" wrapText="1"/>
    </xf>
    <xf numFmtId="2" fontId="19" fillId="0" borderId="5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164" fontId="26" fillId="2" borderId="17" xfId="0" applyNumberFormat="1" applyFont="1" applyFill="1" applyBorder="1" applyAlignment="1">
      <alignment horizontal="center" vertical="top" wrapText="1"/>
    </xf>
    <xf numFmtId="0" fontId="45" fillId="2" borderId="48" xfId="0" applyFont="1" applyFill="1" applyBorder="1" applyAlignment="1">
      <alignment horizontal="center" vertical="top" wrapText="1"/>
    </xf>
    <xf numFmtId="0" fontId="45" fillId="2" borderId="54" xfId="0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10" fontId="2" fillId="0" borderId="16" xfId="0" applyNumberFormat="1" applyFont="1" applyBorder="1" applyAlignment="1">
      <alignment vertical="center"/>
    </xf>
    <xf numFmtId="4" fontId="2" fillId="0" borderId="48" xfId="0" applyNumberFormat="1" applyFont="1" applyBorder="1" applyAlignment="1">
      <alignment vertical="center"/>
    </xf>
    <xf numFmtId="10" fontId="2" fillId="0" borderId="54" xfId="0" applyNumberFormat="1" applyFont="1" applyBorder="1" applyAlignment="1">
      <alignment vertical="center"/>
    </xf>
    <xf numFmtId="4" fontId="2" fillId="0" borderId="42" xfId="0" applyNumberFormat="1" applyFont="1" applyBorder="1" applyAlignment="1">
      <alignment vertical="center"/>
    </xf>
    <xf numFmtId="10" fontId="2" fillId="0" borderId="56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10" fontId="2" fillId="0" borderId="58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10" fontId="16" fillId="0" borderId="55" xfId="0" applyNumberFormat="1" applyFont="1" applyBorder="1" applyAlignment="1">
      <alignment vertical="center"/>
    </xf>
    <xf numFmtId="4" fontId="16" fillId="0" borderId="11" xfId="0" applyNumberFormat="1" applyFont="1" applyBorder="1" applyAlignment="1">
      <alignment vertical="center"/>
    </xf>
    <xf numFmtId="10" fontId="16" fillId="0" borderId="58" xfId="0" applyNumberFormat="1" applyFont="1" applyBorder="1" applyAlignment="1">
      <alignment vertical="center"/>
    </xf>
    <xf numFmtId="4" fontId="16" fillId="0" borderId="34" xfId="0" applyNumberFormat="1" applyFont="1" applyBorder="1" applyAlignment="1">
      <alignment vertical="center"/>
    </xf>
    <xf numFmtId="10" fontId="16" fillId="0" borderId="57" xfId="0" applyNumberFormat="1" applyFont="1" applyBorder="1" applyAlignment="1">
      <alignment vertical="center"/>
    </xf>
    <xf numFmtId="0" fontId="1" fillId="2" borderId="51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26" fillId="14" borderId="5" xfId="0" applyFont="1" applyFill="1" applyBorder="1" applyAlignment="1">
      <alignment horizontal="center" vertical="center" wrapText="1"/>
    </xf>
    <xf numFmtId="0" fontId="31" fillId="14" borderId="6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0" fontId="20" fillId="2" borderId="9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center" wrapText="1"/>
    </xf>
    <xf numFmtId="0" fontId="26" fillId="12" borderId="5" xfId="0" applyFont="1" applyFill="1" applyBorder="1" applyAlignment="1">
      <alignment horizontal="center" vertical="center" wrapText="1"/>
    </xf>
    <xf numFmtId="0" fontId="31" fillId="12" borderId="6" xfId="0" applyFont="1" applyFill="1" applyBorder="1" applyAlignment="1">
      <alignment horizontal="center" vertical="center" wrapText="1"/>
    </xf>
    <xf numFmtId="0" fontId="26" fillId="15" borderId="5" xfId="0" applyFont="1" applyFill="1" applyBorder="1" applyAlignment="1">
      <alignment horizontal="center" vertical="center" wrapText="1"/>
    </xf>
    <xf numFmtId="0" fontId="31" fillId="15" borderId="6" xfId="0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26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26" fillId="0" borderId="6" xfId="0" applyFont="1" applyBorder="1" applyAlignment="1">
      <alignment horizontal="right"/>
    </xf>
    <xf numFmtId="0" fontId="26" fillId="2" borderId="3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13" borderId="5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56" fillId="0" borderId="5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6" fillId="0" borderId="6" xfId="0" applyFont="1" applyBorder="1" applyAlignment="1">
      <alignment horizontal="right" vertical="center" wrapText="1"/>
    </xf>
    <xf numFmtId="0" fontId="1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left" vertical="center"/>
    </xf>
    <xf numFmtId="0" fontId="1" fillId="8" borderId="20" xfId="0" applyFont="1" applyFill="1" applyBorder="1" applyAlignment="1">
      <alignment horizontal="left" vertical="center"/>
    </xf>
    <xf numFmtId="0" fontId="1" fillId="8" borderId="6" xfId="0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1" fillId="7" borderId="5" xfId="0" applyFont="1" applyFill="1" applyBorder="1" applyAlignment="1">
      <alignment horizontal="right" vertical="center"/>
    </xf>
    <xf numFmtId="0" fontId="2" fillId="7" borderId="20" xfId="0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right" vertical="center"/>
    </xf>
    <xf numFmtId="14" fontId="37" fillId="0" borderId="0" xfId="0" applyNumberFormat="1" applyFont="1" applyAlignment="1">
      <alignment horizontal="left" vertical="center" wrapText="1"/>
    </xf>
    <xf numFmtId="0" fontId="56" fillId="6" borderId="5" xfId="0" applyFont="1" applyFill="1" applyBorder="1" applyAlignment="1">
      <alignment horizontal="center" vertical="center" wrapText="1"/>
    </xf>
    <xf numFmtId="0" fontId="56" fillId="6" borderId="20" xfId="0" applyFont="1" applyFill="1" applyBorder="1" applyAlignment="1">
      <alignment horizontal="center" vertical="center" wrapText="1"/>
    </xf>
    <xf numFmtId="0" fontId="56" fillId="6" borderId="6" xfId="0" applyFont="1" applyFill="1" applyBorder="1" applyAlignment="1">
      <alignment horizontal="center" vertical="center" wrapText="1"/>
    </xf>
    <xf numFmtId="0" fontId="56" fillId="7" borderId="5" xfId="0" applyFont="1" applyFill="1" applyBorder="1" applyAlignment="1">
      <alignment horizontal="center" vertical="center"/>
    </xf>
    <xf numFmtId="0" fontId="56" fillId="7" borderId="2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53" fillId="0" borderId="5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right" vertical="center"/>
    </xf>
    <xf numFmtId="0" fontId="8" fillId="6" borderId="20" xfId="0" applyFont="1" applyFill="1" applyBorder="1" applyAlignment="1">
      <alignment horizontal="right" vertical="center"/>
    </xf>
    <xf numFmtId="0" fontId="8" fillId="6" borderId="6" xfId="0" applyFont="1" applyFill="1" applyBorder="1" applyAlignment="1">
      <alignment horizontal="right" vertical="center"/>
    </xf>
    <xf numFmtId="0" fontId="8" fillId="8" borderId="5" xfId="0" applyFont="1" applyFill="1" applyBorder="1" applyAlignment="1">
      <alignment horizontal="left" vertical="center"/>
    </xf>
    <xf numFmtId="0" fontId="8" fillId="8" borderId="20" xfId="0" applyFont="1" applyFill="1" applyBorder="1" applyAlignment="1">
      <alignment horizontal="left" vertical="center"/>
    </xf>
    <xf numFmtId="0" fontId="8" fillId="8" borderId="6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53" fillId="7" borderId="5" xfId="0" applyFont="1" applyFill="1" applyBorder="1" applyAlignment="1">
      <alignment horizontal="center" vertical="center"/>
    </xf>
    <xf numFmtId="0" fontId="53" fillId="7" borderId="20" xfId="0" applyFont="1" applyFill="1" applyBorder="1" applyAlignment="1">
      <alignment horizontal="center" vertical="center"/>
    </xf>
    <xf numFmtId="0" fontId="53" fillId="7" borderId="6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14" fontId="2" fillId="6" borderId="3" xfId="0" applyNumberFormat="1" applyFont="1" applyFill="1" applyBorder="1" applyAlignment="1">
      <alignment horizontal="center" vertical="center"/>
    </xf>
    <xf numFmtId="14" fontId="2" fillId="6" borderId="13" xfId="0" applyNumberFormat="1" applyFont="1" applyFill="1" applyBorder="1" applyAlignment="1">
      <alignment horizontal="center" vertical="center"/>
    </xf>
    <xf numFmtId="14" fontId="2" fillId="6" borderId="9" xfId="0" applyNumberFormat="1" applyFont="1" applyFill="1" applyBorder="1" applyAlignment="1">
      <alignment horizontal="center" vertical="center"/>
    </xf>
    <xf numFmtId="14" fontId="2" fillId="6" borderId="3" xfId="0" applyNumberFormat="1" applyFont="1" applyFill="1" applyBorder="1" applyAlignment="1">
      <alignment horizontal="center" vertical="center" wrapText="1"/>
    </xf>
    <xf numFmtId="14" fontId="2" fillId="6" borderId="9" xfId="0" applyNumberFormat="1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right" vertical="center" wrapText="1"/>
    </xf>
    <xf numFmtId="0" fontId="13" fillId="9" borderId="6" xfId="0" applyFont="1" applyFill="1" applyBorder="1" applyAlignment="1">
      <alignment horizontal="right" vertical="center" wrapText="1"/>
    </xf>
    <xf numFmtId="14" fontId="17" fillId="6" borderId="3" xfId="0" applyNumberFormat="1" applyFont="1" applyFill="1" applyBorder="1" applyAlignment="1">
      <alignment horizontal="center" vertical="center"/>
    </xf>
    <xf numFmtId="14" fontId="17" fillId="6" borderId="13" xfId="0" applyNumberFormat="1" applyFont="1" applyFill="1" applyBorder="1" applyAlignment="1">
      <alignment horizontal="center" vertical="center"/>
    </xf>
    <xf numFmtId="14" fontId="17" fillId="6" borderId="9" xfId="0" applyNumberFormat="1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right" vertical="center"/>
    </xf>
    <xf numFmtId="0" fontId="13" fillId="9" borderId="6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right" vertical="center"/>
    </xf>
    <xf numFmtId="14" fontId="57" fillId="0" borderId="3" xfId="0" applyNumberFormat="1" applyFont="1" applyBorder="1" applyAlignment="1">
      <alignment horizontal="center" vertical="center" wrapText="1"/>
    </xf>
    <xf numFmtId="14" fontId="57" fillId="0" borderId="9" xfId="0" applyNumberFormat="1" applyFont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Обычный 2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5"/>
  <sheetViews>
    <sheetView tabSelected="1" zoomScale="60" zoomScaleNormal="60" workbookViewId="0">
      <selection activeCell="I7" sqref="I7"/>
    </sheetView>
  </sheetViews>
  <sheetFormatPr defaultColWidth="8.88671875" defaultRowHeight="12.3" x14ac:dyDescent="0.4"/>
  <cols>
    <col min="1" max="1" width="36.6640625" style="31" customWidth="1"/>
    <col min="2" max="2" width="10.109375" style="31" customWidth="1"/>
    <col min="3" max="3" width="9.88671875" style="31" customWidth="1"/>
    <col min="4" max="4" width="11.77734375" style="31" customWidth="1"/>
    <col min="5" max="5" width="12" style="31" customWidth="1"/>
    <col min="6" max="6" width="11" style="31" customWidth="1"/>
    <col min="7" max="7" width="9.109375" style="31" customWidth="1"/>
    <col min="8" max="8" width="10.6640625" style="31" customWidth="1"/>
    <col min="9" max="9" width="9.33203125" style="31" customWidth="1"/>
    <col min="10" max="10" width="8.109375" style="31" customWidth="1"/>
    <col min="11" max="11" width="11.109375" style="31" customWidth="1"/>
    <col min="12" max="12" width="11.21875" style="31" customWidth="1"/>
    <col min="13" max="13" width="10.5546875" style="31" customWidth="1"/>
    <col min="14" max="14" width="8.88671875" style="31" customWidth="1"/>
    <col min="15" max="15" width="9.5546875" style="31" customWidth="1"/>
    <col min="16" max="16" width="9.6640625" style="318" customWidth="1"/>
    <col min="17" max="17" width="10.77734375" style="31" customWidth="1"/>
    <col min="18" max="18" width="14.6640625" style="31" customWidth="1"/>
    <col min="19" max="19" width="10.5546875" style="31" customWidth="1"/>
    <col min="20" max="20" width="11.6640625" style="31" customWidth="1"/>
    <col min="21" max="21" width="11.5546875" style="31" customWidth="1"/>
    <col min="22" max="22" width="11.88671875" style="31" customWidth="1"/>
    <col min="23" max="23" width="9.88671875" style="31" customWidth="1"/>
    <col min="24" max="24" width="9.21875" style="31" customWidth="1"/>
    <col min="25" max="25" width="11.88671875" style="31" customWidth="1"/>
    <col min="26" max="26" width="13.88671875" style="31" customWidth="1"/>
    <col min="27" max="27" width="10.88671875" style="254" customWidth="1"/>
    <col min="28" max="28" width="10.109375" style="31" customWidth="1"/>
    <col min="29" max="29" width="10" style="31" customWidth="1"/>
    <col min="30" max="30" width="11.5546875" style="31" customWidth="1"/>
    <col min="31" max="31" width="9.44140625" style="254" customWidth="1"/>
    <col min="32" max="32" width="10.109375" style="31" customWidth="1"/>
    <col min="33" max="33" width="11.88671875" style="31" customWidth="1"/>
    <col min="34" max="36" width="10.109375" style="240" customWidth="1"/>
    <col min="37" max="37" width="11.5546875" style="31" customWidth="1"/>
    <col min="38" max="38" width="12.6640625" style="31" customWidth="1"/>
    <col min="39" max="39" width="11.6640625" style="31" customWidth="1"/>
    <col min="40" max="40" width="12.5546875" style="31" customWidth="1"/>
    <col min="41" max="41" width="11.109375" style="31" customWidth="1"/>
    <col min="42" max="42" width="12.33203125" style="31" customWidth="1"/>
    <col min="43" max="43" width="16.33203125" style="31" customWidth="1"/>
    <col min="44" max="44" width="17" style="31" customWidth="1"/>
    <col min="45" max="16384" width="8.88671875" style="31"/>
  </cols>
  <sheetData>
    <row r="1" spans="1:44" s="39" customFormat="1" ht="16.350000000000001" customHeight="1" thickBot="1" x14ac:dyDescent="0.55000000000000004">
      <c r="A1" s="56" t="s">
        <v>409</v>
      </c>
      <c r="J1" s="39" t="s">
        <v>810</v>
      </c>
      <c r="L1" s="40"/>
      <c r="M1" s="361"/>
      <c r="N1" s="361"/>
      <c r="P1" s="273"/>
      <c r="AA1" s="251"/>
      <c r="AE1" s="251"/>
      <c r="AH1" s="257"/>
      <c r="AI1" s="257"/>
      <c r="AJ1" s="257"/>
      <c r="AK1" s="40"/>
      <c r="AO1" s="41"/>
      <c r="AP1" s="42" t="s">
        <v>15</v>
      </c>
    </row>
    <row r="2" spans="1:44" s="39" customFormat="1" ht="21.6" customHeight="1" x14ac:dyDescent="0.5">
      <c r="A2" s="56" t="s">
        <v>463</v>
      </c>
      <c r="F2" s="36"/>
      <c r="J2" s="39" t="s">
        <v>56</v>
      </c>
      <c r="L2" s="41"/>
      <c r="M2" s="361"/>
      <c r="N2" s="361"/>
      <c r="P2" s="273"/>
      <c r="Q2" s="282" t="s">
        <v>404</v>
      </c>
      <c r="R2" s="276"/>
      <c r="S2" s="276"/>
      <c r="T2" s="277"/>
      <c r="U2" s="276"/>
      <c r="V2" s="276"/>
      <c r="W2" s="276"/>
      <c r="X2" s="277"/>
      <c r="Y2" s="277"/>
      <c r="Z2" s="277"/>
      <c r="AA2" s="278"/>
      <c r="AE2" s="251"/>
      <c r="AH2" s="257"/>
      <c r="AI2" s="257"/>
      <c r="AJ2" s="257"/>
      <c r="AK2" s="41"/>
      <c r="AO2" s="41"/>
      <c r="AP2" s="43" t="s">
        <v>21</v>
      </c>
    </row>
    <row r="3" spans="1:44" s="39" customFormat="1" ht="24" customHeight="1" x14ac:dyDescent="0.5">
      <c r="A3" s="56"/>
      <c r="L3" s="41"/>
      <c r="P3" s="273"/>
      <c r="Q3" s="279"/>
      <c r="R3" s="275"/>
      <c r="S3" s="275"/>
      <c r="T3" s="280"/>
      <c r="U3" s="275"/>
      <c r="V3" s="275"/>
      <c r="W3" s="275"/>
      <c r="X3" s="280"/>
      <c r="Y3" s="280"/>
      <c r="Z3" s="280"/>
      <c r="AA3" s="281"/>
      <c r="AE3" s="251"/>
      <c r="AH3" s="257"/>
      <c r="AI3" s="257"/>
      <c r="AJ3" s="257"/>
      <c r="AK3" s="41"/>
      <c r="AO3" s="41"/>
      <c r="AP3" s="43"/>
    </row>
    <row r="4" spans="1:44" s="39" customFormat="1" ht="13.5" customHeight="1" x14ac:dyDescent="0.5">
      <c r="A4" s="57" t="s">
        <v>8</v>
      </c>
      <c r="C4" s="44" t="s">
        <v>406</v>
      </c>
      <c r="L4" s="41"/>
      <c r="P4" s="273"/>
      <c r="Q4" s="279"/>
      <c r="R4" s="275"/>
      <c r="S4" s="275"/>
      <c r="T4" s="280"/>
      <c r="U4" s="275"/>
      <c r="V4" s="275"/>
      <c r="W4" s="275"/>
      <c r="X4" s="280"/>
      <c r="Y4" s="280"/>
      <c r="Z4" s="280"/>
      <c r="AA4" s="281"/>
      <c r="AE4" s="251"/>
      <c r="AH4" s="257"/>
      <c r="AI4" s="257"/>
      <c r="AJ4" s="257"/>
      <c r="AK4" s="41"/>
      <c r="AO4" s="41"/>
      <c r="AP4" s="41"/>
    </row>
    <row r="5" spans="1:44" s="39" customFormat="1" ht="2.25" hidden="1" customHeight="1" x14ac:dyDescent="0.5">
      <c r="A5" s="58"/>
      <c r="C5" s="36"/>
      <c r="D5" s="36"/>
      <c r="E5" s="36"/>
      <c r="F5" s="36"/>
      <c r="P5" s="273"/>
      <c r="Q5" s="279"/>
      <c r="R5" s="275"/>
      <c r="S5" s="275"/>
      <c r="T5" s="280"/>
      <c r="U5" s="275"/>
      <c r="V5" s="275"/>
      <c r="W5" s="275"/>
      <c r="X5" s="280"/>
      <c r="Y5" s="280"/>
      <c r="Z5" s="280"/>
      <c r="AA5" s="281"/>
      <c r="AE5" s="251"/>
      <c r="AH5" s="257"/>
      <c r="AI5" s="257"/>
      <c r="AJ5" s="257"/>
    </row>
    <row r="6" spans="1:44" s="39" customFormat="1" ht="15" hidden="1" customHeight="1" x14ac:dyDescent="0.5">
      <c r="A6" s="59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330"/>
      <c r="Q6" s="362"/>
      <c r="R6" s="280"/>
      <c r="S6" s="280"/>
      <c r="T6" s="280"/>
      <c r="U6" s="280"/>
      <c r="V6" s="280"/>
      <c r="W6" s="280"/>
      <c r="X6" s="280"/>
      <c r="Y6" s="280"/>
      <c r="Z6" s="280"/>
      <c r="AA6" s="281"/>
      <c r="AB6" s="42"/>
      <c r="AC6" s="42"/>
      <c r="AD6" s="42"/>
      <c r="AE6" s="252"/>
      <c r="AF6" s="42"/>
      <c r="AG6" s="42"/>
      <c r="AH6" s="258"/>
      <c r="AI6" s="258"/>
      <c r="AJ6" s="258"/>
    </row>
    <row r="7" spans="1:44" s="39" customFormat="1" ht="15" customHeight="1" x14ac:dyDescent="0.5">
      <c r="A7" s="56" t="s">
        <v>57</v>
      </c>
      <c r="C7" s="130" t="s">
        <v>408</v>
      </c>
      <c r="D7" s="128"/>
      <c r="E7" s="128"/>
      <c r="F7" s="129"/>
      <c r="G7" s="129"/>
      <c r="H7" s="129"/>
      <c r="P7" s="273"/>
      <c r="Q7" s="363"/>
      <c r="R7" s="360"/>
      <c r="S7" s="360"/>
      <c r="T7" s="360"/>
      <c r="U7" s="360"/>
      <c r="V7" s="360"/>
      <c r="W7" s="360"/>
      <c r="X7" s="360"/>
      <c r="Y7" s="360"/>
      <c r="Z7" s="360"/>
      <c r="AA7" s="364"/>
      <c r="AE7" s="251"/>
      <c r="AH7" s="257"/>
      <c r="AI7" s="257"/>
      <c r="AJ7" s="257"/>
    </row>
    <row r="8" spans="1:44" s="39" customFormat="1" ht="12" customHeight="1" x14ac:dyDescent="0.5">
      <c r="A8" s="56" t="s">
        <v>58</v>
      </c>
      <c r="C8" s="306" t="s">
        <v>405</v>
      </c>
      <c r="D8" s="307"/>
      <c r="E8" s="133"/>
      <c r="H8" s="129"/>
      <c r="M8" s="347"/>
      <c r="N8" s="348"/>
      <c r="P8" s="273"/>
      <c r="Q8" s="363"/>
      <c r="R8" s="360"/>
      <c r="S8" s="360"/>
      <c r="T8" s="360"/>
      <c r="U8" s="360"/>
      <c r="V8" s="360"/>
      <c r="W8" s="360"/>
      <c r="X8" s="360"/>
      <c r="Y8" s="360"/>
      <c r="Z8" s="360"/>
      <c r="AA8" s="364"/>
      <c r="AE8" s="251"/>
      <c r="AH8" s="257"/>
      <c r="AI8" s="257"/>
      <c r="AJ8" s="257"/>
    </row>
    <row r="9" spans="1:44" s="39" customFormat="1" ht="14.25" customHeight="1" x14ac:dyDescent="0.5">
      <c r="A9" s="56" t="s">
        <v>9</v>
      </c>
      <c r="C9" s="307">
        <v>12345</v>
      </c>
      <c r="D9" s="307"/>
      <c r="E9" s="128"/>
      <c r="H9" s="131"/>
      <c r="I9" s="47"/>
      <c r="K9" s="42"/>
      <c r="L9" s="42"/>
      <c r="M9" s="42"/>
      <c r="N9" s="48"/>
      <c r="O9" s="48"/>
      <c r="P9" s="331"/>
      <c r="Q9" s="363"/>
      <c r="R9" s="360"/>
      <c r="S9" s="360"/>
      <c r="T9" s="360"/>
      <c r="U9" s="360"/>
      <c r="V9" s="360"/>
      <c r="W9" s="360"/>
      <c r="X9" s="360"/>
      <c r="Y9" s="360"/>
      <c r="Z9" s="360"/>
      <c r="AA9" s="364"/>
      <c r="AB9" s="48"/>
      <c r="AC9" s="48"/>
      <c r="AD9" s="48"/>
      <c r="AE9" s="253"/>
      <c r="AF9" s="48"/>
      <c r="AG9" s="48"/>
      <c r="AH9" s="259"/>
      <c r="AI9" s="259"/>
      <c r="AJ9" s="259"/>
    </row>
    <row r="10" spans="1:44" s="39" customFormat="1" ht="12.75" customHeight="1" x14ac:dyDescent="0.5">
      <c r="A10" s="56" t="s">
        <v>51</v>
      </c>
      <c r="C10" s="308" t="s">
        <v>770</v>
      </c>
      <c r="D10" s="308"/>
      <c r="E10" s="243"/>
      <c r="H10" s="131"/>
      <c r="I10" s="47"/>
      <c r="M10" s="45"/>
      <c r="N10" s="48"/>
      <c r="O10" s="48"/>
      <c r="P10" s="331"/>
      <c r="Q10" s="363"/>
      <c r="R10" s="360"/>
      <c r="S10" s="360"/>
      <c r="T10" s="360"/>
      <c r="U10" s="360"/>
      <c r="V10" s="360"/>
      <c r="W10" s="360"/>
      <c r="X10" s="360"/>
      <c r="Y10" s="360"/>
      <c r="Z10" s="360"/>
      <c r="AA10" s="364"/>
      <c r="AB10" s="48"/>
      <c r="AC10" s="48"/>
      <c r="AD10" s="48"/>
      <c r="AE10" s="253"/>
      <c r="AF10" s="48"/>
      <c r="AG10" s="48"/>
      <c r="AH10" s="259"/>
      <c r="AI10" s="259"/>
      <c r="AJ10" s="259"/>
      <c r="AL10" s="45"/>
      <c r="AM10" s="32"/>
    </row>
    <row r="11" spans="1:44" s="39" customFormat="1" ht="12.75" customHeight="1" thickBot="1" x14ac:dyDescent="0.55000000000000004">
      <c r="A11" s="56" t="s">
        <v>28</v>
      </c>
      <c r="C11" s="130" t="s">
        <v>778</v>
      </c>
      <c r="D11" s="129"/>
      <c r="E11" s="129"/>
      <c r="F11" s="129"/>
      <c r="G11" s="131"/>
      <c r="H11" s="131"/>
      <c r="I11" s="47"/>
      <c r="J11" s="47"/>
      <c r="L11" s="48"/>
      <c r="M11" s="48"/>
      <c r="N11" s="48"/>
      <c r="O11" s="48"/>
      <c r="P11" s="331"/>
      <c r="Q11" s="365"/>
      <c r="R11" s="366"/>
      <c r="S11" s="366"/>
      <c r="T11" s="366"/>
      <c r="U11" s="366"/>
      <c r="V11" s="366"/>
      <c r="W11" s="366"/>
      <c r="X11" s="366"/>
      <c r="Y11" s="366"/>
      <c r="Z11" s="366"/>
      <c r="AA11" s="367"/>
      <c r="AB11" s="48"/>
      <c r="AC11" s="48"/>
      <c r="AD11" s="48"/>
      <c r="AE11" s="253"/>
      <c r="AF11" s="48"/>
      <c r="AG11" s="48"/>
      <c r="AH11" s="259"/>
      <c r="AI11" s="259"/>
      <c r="AJ11" s="259"/>
      <c r="AL11" s="48"/>
      <c r="AM11" s="48"/>
      <c r="AN11" s="48"/>
    </row>
    <row r="12" spans="1:44" s="39" customFormat="1" ht="12" customHeight="1" x14ac:dyDescent="0.5">
      <c r="A12" s="56" t="s">
        <v>10</v>
      </c>
      <c r="C12" s="130" t="s">
        <v>60</v>
      </c>
      <c r="D12" s="132"/>
      <c r="E12" s="132"/>
      <c r="F12" s="129"/>
      <c r="G12" s="131"/>
      <c r="H12" s="131"/>
      <c r="I12" s="47"/>
      <c r="J12" s="47"/>
      <c r="L12" s="48"/>
      <c r="M12" s="48"/>
      <c r="N12" s="48"/>
      <c r="O12" s="48"/>
      <c r="P12" s="331"/>
      <c r="AB12" s="48"/>
      <c r="AC12" s="48"/>
      <c r="AD12" s="48"/>
      <c r="AE12" s="253"/>
      <c r="AF12" s="48"/>
      <c r="AG12" s="48"/>
      <c r="AH12" s="259"/>
      <c r="AI12" s="259"/>
      <c r="AJ12" s="259"/>
      <c r="AL12" s="48"/>
      <c r="AM12" s="48"/>
      <c r="AN12" s="48"/>
    </row>
    <row r="13" spans="1:44" s="39" customFormat="1" ht="12" customHeight="1" x14ac:dyDescent="0.5">
      <c r="A13" s="56" t="s">
        <v>11</v>
      </c>
      <c r="C13" s="133" t="s">
        <v>59</v>
      </c>
      <c r="D13" s="132"/>
      <c r="E13" s="132"/>
      <c r="F13" s="129"/>
      <c r="G13" s="129"/>
      <c r="H13" s="129"/>
      <c r="P13" s="273"/>
      <c r="AA13" s="251"/>
      <c r="AE13" s="251"/>
      <c r="AH13" s="257"/>
      <c r="AI13" s="257"/>
      <c r="AJ13" s="257"/>
    </row>
    <row r="14" spans="1:44" ht="6.75" customHeight="1" thickBot="1" x14ac:dyDescent="0.55000000000000004">
      <c r="A14" s="33"/>
    </row>
    <row r="15" spans="1:44" s="49" customFormat="1" ht="71.25" customHeight="1" x14ac:dyDescent="0.4">
      <c r="A15" s="589" t="s">
        <v>3</v>
      </c>
      <c r="B15" s="590"/>
      <c r="C15" s="590"/>
      <c r="D15" s="590"/>
      <c r="E15" s="590"/>
      <c r="F15" s="591"/>
      <c r="G15" s="601" t="s">
        <v>777</v>
      </c>
      <c r="H15" s="590"/>
      <c r="I15" s="590"/>
      <c r="J15" s="590"/>
      <c r="K15" s="590"/>
      <c r="L15" s="590"/>
      <c r="M15" s="590"/>
      <c r="N15" s="590"/>
      <c r="O15" s="590"/>
      <c r="P15" s="591"/>
      <c r="Q15" s="601" t="s">
        <v>773</v>
      </c>
      <c r="R15" s="590"/>
      <c r="S15" s="590"/>
      <c r="T15" s="590"/>
      <c r="U15" s="590"/>
      <c r="V15" s="590"/>
      <c r="W15" s="590"/>
      <c r="X15" s="591"/>
      <c r="Y15" s="601" t="s">
        <v>774</v>
      </c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1"/>
      <c r="AK15" s="601" t="s">
        <v>20</v>
      </c>
      <c r="AL15" s="590"/>
      <c r="AM15" s="590"/>
      <c r="AN15" s="590"/>
      <c r="AO15" s="590"/>
      <c r="AP15" s="616"/>
      <c r="AQ15" s="585" t="s">
        <v>807</v>
      </c>
      <c r="AR15" s="587" t="s">
        <v>808</v>
      </c>
    </row>
    <row r="16" spans="1:44" s="49" customFormat="1" ht="92.4" customHeight="1" x14ac:dyDescent="0.4">
      <c r="A16" s="406" t="s">
        <v>784</v>
      </c>
      <c r="B16" s="50" t="s">
        <v>26</v>
      </c>
      <c r="C16" s="51" t="s">
        <v>4</v>
      </c>
      <c r="D16" s="596" t="s">
        <v>464</v>
      </c>
      <c r="E16" s="596" t="s">
        <v>465</v>
      </c>
      <c r="F16" s="602" t="s">
        <v>806</v>
      </c>
      <c r="G16" s="599" t="s">
        <v>771</v>
      </c>
      <c r="H16" s="600"/>
      <c r="I16" s="599" t="s">
        <v>772</v>
      </c>
      <c r="J16" s="600"/>
      <c r="K16" s="619" t="s">
        <v>352</v>
      </c>
      <c r="L16" s="620"/>
      <c r="M16" s="605" t="s">
        <v>353</v>
      </c>
      <c r="N16" s="606"/>
      <c r="O16" s="371" t="s">
        <v>49</v>
      </c>
      <c r="P16" s="272" t="s">
        <v>50</v>
      </c>
      <c r="Q16" s="599" t="s">
        <v>466</v>
      </c>
      <c r="R16" s="600"/>
      <c r="S16" s="605" t="s">
        <v>354</v>
      </c>
      <c r="T16" s="606"/>
      <c r="U16" s="592" t="s">
        <v>355</v>
      </c>
      <c r="V16" s="593"/>
      <c r="W16" s="272" t="s">
        <v>49</v>
      </c>
      <c r="X16" s="272" t="s">
        <v>50</v>
      </c>
      <c r="Y16" s="599" t="s">
        <v>467</v>
      </c>
      <c r="Z16" s="604"/>
      <c r="AA16" s="599" t="s">
        <v>468</v>
      </c>
      <c r="AB16" s="600"/>
      <c r="AC16" s="594" t="s">
        <v>356</v>
      </c>
      <c r="AD16" s="595"/>
      <c r="AE16" s="609" t="s">
        <v>357</v>
      </c>
      <c r="AF16" s="610"/>
      <c r="AG16" s="607" t="s">
        <v>358</v>
      </c>
      <c r="AH16" s="608"/>
      <c r="AI16" s="371" t="s">
        <v>49</v>
      </c>
      <c r="AJ16" s="272" t="s">
        <v>50</v>
      </c>
      <c r="AK16" s="599" t="s">
        <v>24</v>
      </c>
      <c r="AL16" s="604"/>
      <c r="AM16" s="599" t="s">
        <v>25</v>
      </c>
      <c r="AN16" s="604"/>
      <c r="AO16" s="370" t="s">
        <v>49</v>
      </c>
      <c r="AP16" s="407" t="s">
        <v>50</v>
      </c>
      <c r="AQ16" s="586"/>
      <c r="AR16" s="588"/>
    </row>
    <row r="17" spans="1:44" s="39" customFormat="1" ht="25.5" customHeight="1" x14ac:dyDescent="0.45">
      <c r="A17" s="408"/>
      <c r="B17" s="54" t="s">
        <v>48</v>
      </c>
      <c r="C17" s="52" t="s">
        <v>19</v>
      </c>
      <c r="D17" s="597"/>
      <c r="E17" s="598"/>
      <c r="F17" s="603"/>
      <c r="G17" s="53" t="s">
        <v>5</v>
      </c>
      <c r="H17" s="53" t="s">
        <v>6</v>
      </c>
      <c r="I17" s="53" t="s">
        <v>5</v>
      </c>
      <c r="J17" s="53" t="s">
        <v>6</v>
      </c>
      <c r="K17" s="288" t="s">
        <v>5</v>
      </c>
      <c r="L17" s="288" t="s">
        <v>6</v>
      </c>
      <c r="M17" s="285" t="s">
        <v>5</v>
      </c>
      <c r="N17" s="285" t="s">
        <v>6</v>
      </c>
      <c r="O17" s="53"/>
      <c r="P17" s="53"/>
      <c r="Q17" s="53" t="s">
        <v>5</v>
      </c>
      <c r="R17" s="53" t="s">
        <v>6</v>
      </c>
      <c r="S17" s="285" t="s">
        <v>5</v>
      </c>
      <c r="T17" s="285" t="s">
        <v>6</v>
      </c>
      <c r="U17" s="291" t="s">
        <v>5</v>
      </c>
      <c r="V17" s="291" t="s">
        <v>6</v>
      </c>
      <c r="W17" s="53"/>
      <c r="X17" s="53"/>
      <c r="Y17" s="53" t="s">
        <v>5</v>
      </c>
      <c r="Z17" s="53" t="s">
        <v>6</v>
      </c>
      <c r="AA17" s="255" t="s">
        <v>5</v>
      </c>
      <c r="AB17" s="53" t="s">
        <v>6</v>
      </c>
      <c r="AC17" s="294" t="s">
        <v>5</v>
      </c>
      <c r="AD17" s="294" t="s">
        <v>6</v>
      </c>
      <c r="AE17" s="296" t="s">
        <v>5</v>
      </c>
      <c r="AF17" s="297" t="s">
        <v>6</v>
      </c>
      <c r="AG17" s="300" t="s">
        <v>5</v>
      </c>
      <c r="AH17" s="301" t="s">
        <v>6</v>
      </c>
      <c r="AI17" s="53"/>
      <c r="AJ17" s="53"/>
      <c r="AK17" s="53" t="s">
        <v>5</v>
      </c>
      <c r="AL17" s="238" t="s">
        <v>6</v>
      </c>
      <c r="AM17" s="53" t="s">
        <v>5</v>
      </c>
      <c r="AN17" s="238" t="s">
        <v>6</v>
      </c>
      <c r="AO17" s="53"/>
      <c r="AP17" s="409"/>
      <c r="AQ17" s="566" t="s">
        <v>6</v>
      </c>
      <c r="AR17" s="409"/>
    </row>
    <row r="18" spans="1:44" s="274" customFormat="1" ht="17.399999999999999" customHeight="1" thickBot="1" x14ac:dyDescent="0.45">
      <c r="A18" s="410" t="s">
        <v>359</v>
      </c>
      <c r="B18" s="411" t="s">
        <v>360</v>
      </c>
      <c r="C18" s="411" t="s">
        <v>361</v>
      </c>
      <c r="D18" s="411" t="s">
        <v>362</v>
      </c>
      <c r="E18" s="411" t="s">
        <v>363</v>
      </c>
      <c r="F18" s="411" t="s">
        <v>364</v>
      </c>
      <c r="G18" s="411" t="s">
        <v>365</v>
      </c>
      <c r="H18" s="411" t="s">
        <v>366</v>
      </c>
      <c r="I18" s="411" t="s">
        <v>367</v>
      </c>
      <c r="J18" s="411" t="s">
        <v>368</v>
      </c>
      <c r="K18" s="412" t="s">
        <v>369</v>
      </c>
      <c r="L18" s="412" t="s">
        <v>370</v>
      </c>
      <c r="M18" s="413" t="s">
        <v>386</v>
      </c>
      <c r="N18" s="413" t="s">
        <v>387</v>
      </c>
      <c r="O18" s="411" t="s">
        <v>371</v>
      </c>
      <c r="P18" s="411" t="s">
        <v>372</v>
      </c>
      <c r="Q18" s="411" t="s">
        <v>388</v>
      </c>
      <c r="R18" s="411" t="s">
        <v>389</v>
      </c>
      <c r="S18" s="413" t="s">
        <v>390</v>
      </c>
      <c r="T18" s="413" t="s">
        <v>377</v>
      </c>
      <c r="U18" s="414" t="s">
        <v>373</v>
      </c>
      <c r="V18" s="414" t="s">
        <v>374</v>
      </c>
      <c r="W18" s="411" t="s">
        <v>375</v>
      </c>
      <c r="X18" s="411" t="s">
        <v>376</v>
      </c>
      <c r="Y18" s="411" t="s">
        <v>377</v>
      </c>
      <c r="Z18" s="411" t="s">
        <v>394</v>
      </c>
      <c r="AA18" s="415" t="s">
        <v>395</v>
      </c>
      <c r="AB18" s="411" t="s">
        <v>396</v>
      </c>
      <c r="AC18" s="416" t="s">
        <v>397</v>
      </c>
      <c r="AD18" s="416" t="s">
        <v>378</v>
      </c>
      <c r="AE18" s="417" t="s">
        <v>379</v>
      </c>
      <c r="AF18" s="418" t="s">
        <v>380</v>
      </c>
      <c r="AG18" s="419" t="s">
        <v>381</v>
      </c>
      <c r="AH18" s="420" t="s">
        <v>382</v>
      </c>
      <c r="AI18" s="411" t="s">
        <v>383</v>
      </c>
      <c r="AJ18" s="411" t="s">
        <v>384</v>
      </c>
      <c r="AK18" s="411" t="s">
        <v>385</v>
      </c>
      <c r="AL18" s="421" t="s">
        <v>398</v>
      </c>
      <c r="AM18" s="411" t="s">
        <v>399</v>
      </c>
      <c r="AN18" s="421" t="s">
        <v>400</v>
      </c>
      <c r="AO18" s="411" t="s">
        <v>401</v>
      </c>
      <c r="AP18" s="422" t="s">
        <v>402</v>
      </c>
      <c r="AQ18" s="567" t="s">
        <v>804</v>
      </c>
      <c r="AR18" s="568" t="s">
        <v>805</v>
      </c>
    </row>
    <row r="19" spans="1:44" s="513" customFormat="1" ht="24" customHeight="1" x14ac:dyDescent="0.4">
      <c r="A19" s="375" t="s">
        <v>61</v>
      </c>
      <c r="B19" s="376">
        <v>3900</v>
      </c>
      <c r="C19" s="377">
        <v>0</v>
      </c>
      <c r="D19" s="377">
        <f>SUM(D20:D22)</f>
        <v>1625</v>
      </c>
      <c r="E19" s="377">
        <f>SUM(E20:E22)</f>
        <v>325.00000000000011</v>
      </c>
      <c r="F19" s="378">
        <f>SUM(F20:F22)</f>
        <v>5850</v>
      </c>
      <c r="G19" s="497"/>
      <c r="H19" s="497"/>
      <c r="I19" s="377"/>
      <c r="J19" s="377"/>
      <c r="K19" s="498">
        <f>'Cheltuit  (din transfer 1 FSM)'!G88</f>
        <v>20188.5</v>
      </c>
      <c r="L19" s="499">
        <f>'Cheltuit  (din transfer 1 FSM)'!H88</f>
        <v>1816.9668169668169</v>
      </c>
      <c r="M19" s="500">
        <f>'Cheltuit  (din transfer 2 FSM)'!G37</f>
        <v>4055.6400000000003</v>
      </c>
      <c r="N19" s="500">
        <f>'Cheltuit  (din transfer 2 FSM)'!H37</f>
        <v>331.82569422853499</v>
      </c>
      <c r="O19" s="377"/>
      <c r="P19" s="501"/>
      <c r="Q19" s="497"/>
      <c r="R19" s="502"/>
      <c r="S19" s="500">
        <f>'Cheltuit  (sold transfer 2 FSM)'!H54</f>
        <v>7143.9700000000012</v>
      </c>
      <c r="T19" s="503">
        <f>'Cheltuit  (sold transfer 2 FSM)'!I54</f>
        <v>584.50769910490737</v>
      </c>
      <c r="U19" s="504">
        <f>'Cheltuit  (din transfer 3 FSM)'!H55</f>
        <v>11660.289999999999</v>
      </c>
      <c r="V19" s="505">
        <f>'Cheltuit  (din transfer 3 FSM)'!I55</f>
        <v>874.52393630984068</v>
      </c>
      <c r="W19" s="377"/>
      <c r="X19" s="377"/>
      <c r="Y19" s="497"/>
      <c r="Z19" s="502"/>
      <c r="AA19" s="376"/>
      <c r="AB19" s="379"/>
      <c r="AC19" s="506"/>
      <c r="AD19" s="506"/>
      <c r="AE19" s="507"/>
      <c r="AF19" s="508"/>
      <c r="AG19" s="509"/>
      <c r="AH19" s="380"/>
      <c r="AI19" s="377"/>
      <c r="AJ19" s="377"/>
      <c r="AK19" s="510">
        <f>G19+I19+Q19+Y19+AA19</f>
        <v>0</v>
      </c>
      <c r="AL19" s="510">
        <f t="shared" ref="AL19:AL39" si="0">H19+J19+R19+Z19+AB19</f>
        <v>0</v>
      </c>
      <c r="AM19" s="510">
        <f>K19+M19+S19+U19+AC19+AE19+AG19</f>
        <v>43048.4</v>
      </c>
      <c r="AN19" s="510">
        <f t="shared" ref="AN19:AN38" si="1">L19+N19+T19+V19+AD19+AF19+AH19</f>
        <v>3607.8241466100999</v>
      </c>
      <c r="AO19" s="511"/>
      <c r="AP19" s="512">
        <f t="shared" ref="AP19:AP39" si="2">P19+X19+AJ19</f>
        <v>0</v>
      </c>
      <c r="AQ19" s="579">
        <f>F19-AN19</f>
        <v>2242.1758533899001</v>
      </c>
      <c r="AR19" s="580">
        <f>AN19/F19</f>
        <v>0.61672207634360687</v>
      </c>
    </row>
    <row r="20" spans="1:44" s="34" customFormat="1" ht="24" customHeight="1" x14ac:dyDescent="0.4">
      <c r="A20" s="381" t="s">
        <v>785</v>
      </c>
      <c r="B20" s="323">
        <v>1783.6</v>
      </c>
      <c r="C20" s="319">
        <v>0</v>
      </c>
      <c r="D20" s="319">
        <v>900</v>
      </c>
      <c r="E20" s="319">
        <f>F20-B20-D20</f>
        <v>31.900000000000091</v>
      </c>
      <c r="F20" s="522">
        <v>2715.5</v>
      </c>
      <c r="G20" s="320"/>
      <c r="H20" s="340"/>
      <c r="I20" s="319"/>
      <c r="J20" s="319"/>
      <c r="K20" s="341">
        <f>'Cheltuit  (din transfer 1 FSM)'!G52</f>
        <v>5984.2199999999993</v>
      </c>
      <c r="L20" s="342">
        <f>'Cheltuit  (din transfer 1 FSM)'!H52</f>
        <v>538.58033858033855</v>
      </c>
      <c r="M20" s="343">
        <f>'Cheltuit  (din transfer 2 FSM)'!G26</f>
        <v>1102.6099999999999</v>
      </c>
      <c r="N20" s="343">
        <f>'Cheltuit  (din transfer 2 FSM)'!H26</f>
        <v>90.21370947947176</v>
      </c>
      <c r="O20" s="319"/>
      <c r="P20" s="332"/>
      <c r="Q20" s="320"/>
      <c r="R20" s="321"/>
      <c r="S20" s="335">
        <f>'Cheltuit  (sold transfer 2 FSM)'!H52</f>
        <v>4193.8500000000004</v>
      </c>
      <c r="T20" s="336">
        <f>'Cheltuit  (sold transfer 2 FSM)'!I52</f>
        <v>343.13380569782856</v>
      </c>
      <c r="U20" s="322">
        <f>'Cheltuit  (din transfer 3 FSM)'!H53</f>
        <v>8129.67</v>
      </c>
      <c r="V20" s="374">
        <f>'Cheltuit  (din transfer 3 FSM)'!I53</f>
        <v>609.72677431693569</v>
      </c>
      <c r="W20" s="319"/>
      <c r="X20" s="319"/>
      <c r="Y20" s="320"/>
      <c r="Z20" s="321"/>
      <c r="AA20" s="323"/>
      <c r="AB20" s="239"/>
      <c r="AC20" s="324"/>
      <c r="AD20" s="324"/>
      <c r="AE20" s="325"/>
      <c r="AF20" s="326"/>
      <c r="AG20" s="327"/>
      <c r="AH20" s="328"/>
      <c r="AI20" s="319"/>
      <c r="AJ20" s="319"/>
      <c r="AK20" s="339"/>
      <c r="AL20" s="339"/>
      <c r="AM20" s="339">
        <f>K20+M20+S20+U20+AC20+AE20+AG20</f>
        <v>19410.349999999999</v>
      </c>
      <c r="AN20" s="339">
        <f t="shared" si="1"/>
        <v>1581.6546280745745</v>
      </c>
      <c r="AO20" s="334">
        <f>K20+M20+S20+U20</f>
        <v>19410.349999999999</v>
      </c>
      <c r="AP20" s="382"/>
      <c r="AQ20" s="571">
        <f t="shared" ref="AQ20:AQ39" si="3">F20-AN20</f>
        <v>1133.8453719254255</v>
      </c>
      <c r="AR20" s="572">
        <f t="shared" ref="AR20:AR39" si="4">AN20/F20</f>
        <v>0.58245429131820092</v>
      </c>
    </row>
    <row r="21" spans="1:44" s="34" customFormat="1" ht="29.4" customHeight="1" x14ac:dyDescent="0.4">
      <c r="A21" s="381" t="s">
        <v>788</v>
      </c>
      <c r="B21" s="323">
        <v>1400</v>
      </c>
      <c r="C21" s="319">
        <v>0</v>
      </c>
      <c r="D21" s="319">
        <v>426.5</v>
      </c>
      <c r="E21" s="319">
        <f>F21-B21-D21</f>
        <v>233.5</v>
      </c>
      <c r="F21" s="522">
        <v>2060</v>
      </c>
      <c r="G21" s="320"/>
      <c r="H21" s="340"/>
      <c r="I21" s="319"/>
      <c r="J21" s="319"/>
      <c r="K21" s="341">
        <f>'Cheltuit  (din transfer 1 FSM)'!G86</f>
        <v>7274.88</v>
      </c>
      <c r="L21" s="342">
        <f>'Cheltuit  (din transfer 1 FSM)'!H86</f>
        <v>654.73985473985476</v>
      </c>
      <c r="M21" s="343">
        <f>'Cheltuit  (din transfer 2 FSM)'!G35</f>
        <v>1743.16</v>
      </c>
      <c r="N21" s="343">
        <f>'Cheltuit  (din transfer 2 FSM)'!H35</f>
        <v>142.62244113171116</v>
      </c>
      <c r="O21" s="319"/>
      <c r="P21" s="332"/>
      <c r="Q21" s="320"/>
      <c r="R21" s="321"/>
      <c r="S21" s="335"/>
      <c r="T21" s="336"/>
      <c r="U21" s="322"/>
      <c r="V21" s="374"/>
      <c r="W21" s="319"/>
      <c r="X21" s="319"/>
      <c r="Y21" s="320"/>
      <c r="Z21" s="321"/>
      <c r="AA21" s="323"/>
      <c r="AB21" s="239"/>
      <c r="AC21" s="324"/>
      <c r="AD21" s="324"/>
      <c r="AE21" s="325"/>
      <c r="AF21" s="326"/>
      <c r="AG21" s="327"/>
      <c r="AH21" s="328"/>
      <c r="AI21" s="319"/>
      <c r="AJ21" s="319"/>
      <c r="AK21" s="339"/>
      <c r="AL21" s="339"/>
      <c r="AM21" s="339">
        <f t="shared" ref="AM21:AM22" si="5">K21+M21+S21+U21+AC21+AE21+AG21</f>
        <v>9018.0400000000009</v>
      </c>
      <c r="AN21" s="339">
        <f t="shared" ref="AN21:AN22" si="6">L21+N21+T21+V21+AD21+AF21+AH21</f>
        <v>797.36229587156595</v>
      </c>
      <c r="AO21" s="334"/>
      <c r="AP21" s="382"/>
      <c r="AQ21" s="571">
        <f t="shared" si="3"/>
        <v>1262.6377041284341</v>
      </c>
      <c r="AR21" s="572">
        <f t="shared" si="4"/>
        <v>0.38706907566580873</v>
      </c>
    </row>
    <row r="22" spans="1:44" s="34" customFormat="1" ht="24" customHeight="1" thickBot="1" x14ac:dyDescent="0.45">
      <c r="A22" s="383" t="s">
        <v>780</v>
      </c>
      <c r="B22" s="396">
        <v>716.4</v>
      </c>
      <c r="C22" s="386">
        <v>0</v>
      </c>
      <c r="D22" s="523">
        <v>298.5</v>
      </c>
      <c r="E22" s="523">
        <v>59.6</v>
      </c>
      <c r="F22" s="396">
        <v>1074.5</v>
      </c>
      <c r="G22" s="384"/>
      <c r="H22" s="385"/>
      <c r="I22" s="386"/>
      <c r="J22" s="386"/>
      <c r="K22" s="387">
        <f>'Cheltuit  (din transfer 1 FSM)'!G53+'Cheltuit  (din transfer 1 FSM)'!G87</f>
        <v>6929.4</v>
      </c>
      <c r="L22" s="388">
        <f>'Cheltuit  (din transfer 1 FSM)'!H53+'Cheltuit  (din transfer 1 FSM)'!H87</f>
        <v>623.64662364662354</v>
      </c>
      <c r="M22" s="389">
        <f>'Cheltuit  (din transfer 2 FSM)'!G27+'Cheltuit  (din transfer 2 FSM)'!G36</f>
        <v>1209.8699999999999</v>
      </c>
      <c r="N22" s="389">
        <f>'Cheltuit  (din transfer 2 FSM)'!H27+'Cheltuit  (din transfer 2 FSM)'!H36</f>
        <v>98.989543617352027</v>
      </c>
      <c r="O22" s="386"/>
      <c r="P22" s="390"/>
      <c r="Q22" s="384"/>
      <c r="R22" s="391"/>
      <c r="S22" s="392">
        <f>'Cheltuit  (sold transfer 2 FSM)'!H53</f>
        <v>2950.1200000000008</v>
      </c>
      <c r="T22" s="393">
        <f>'Cheltuit  (sold transfer 2 FSM)'!I53</f>
        <v>241.37389340707881</v>
      </c>
      <c r="U22" s="394">
        <f>'Cheltuit  (din transfer 3 FSM)'!H54</f>
        <v>3530.619999999999</v>
      </c>
      <c r="V22" s="395">
        <f>'Cheltuit  (din transfer 3 FSM)'!I54</f>
        <v>264.79716199290499</v>
      </c>
      <c r="W22" s="386"/>
      <c r="X22" s="386"/>
      <c r="Y22" s="384"/>
      <c r="Z22" s="391"/>
      <c r="AA22" s="396"/>
      <c r="AB22" s="397"/>
      <c r="AC22" s="398"/>
      <c r="AD22" s="398"/>
      <c r="AE22" s="399"/>
      <c r="AF22" s="400"/>
      <c r="AG22" s="401"/>
      <c r="AH22" s="402"/>
      <c r="AI22" s="386"/>
      <c r="AJ22" s="386"/>
      <c r="AK22" s="403"/>
      <c r="AL22" s="403"/>
      <c r="AM22" s="339">
        <f t="shared" si="5"/>
        <v>14620.009999999998</v>
      </c>
      <c r="AN22" s="339">
        <f t="shared" si="6"/>
        <v>1228.8072226639592</v>
      </c>
      <c r="AO22" s="404"/>
      <c r="AP22" s="405"/>
      <c r="AQ22" s="575">
        <f t="shared" si="3"/>
        <v>-154.30722266395924</v>
      </c>
      <c r="AR22" s="576">
        <f t="shared" si="4"/>
        <v>1.1436083970813953</v>
      </c>
    </row>
    <row r="23" spans="1:44" s="513" customFormat="1" ht="23.4" customHeight="1" thickBot="1" x14ac:dyDescent="0.45">
      <c r="A23" s="489" t="s">
        <v>781</v>
      </c>
      <c r="B23" s="423">
        <v>1500</v>
      </c>
      <c r="C23" s="424">
        <v>0</v>
      </c>
      <c r="D23" s="424">
        <v>0</v>
      </c>
      <c r="E23" s="424">
        <v>-853</v>
      </c>
      <c r="F23" s="425">
        <f t="shared" ref="F23:F38" si="7">B23+D23+E23</f>
        <v>647</v>
      </c>
      <c r="G23" s="525"/>
      <c r="H23" s="525"/>
      <c r="I23" s="424"/>
      <c r="J23" s="424"/>
      <c r="K23" s="526">
        <f>'Cheltuit  (din transfer 1 FSM)'!G102</f>
        <v>2492.5</v>
      </c>
      <c r="L23" s="447">
        <f>'Cheltuit  (din transfer 1 FSM)'!H102</f>
        <v>224.32522432522433</v>
      </c>
      <c r="M23" s="527"/>
      <c r="N23" s="527"/>
      <c r="O23" s="424"/>
      <c r="P23" s="528"/>
      <c r="Q23" s="525"/>
      <c r="R23" s="529"/>
      <c r="S23" s="527">
        <f>'Cheltuit  (sold transfer 2 FSM)'!H61</f>
        <v>190</v>
      </c>
      <c r="T23" s="530">
        <f>'Cheltuit  (sold transfer 2 FSM)'!I61</f>
        <v>15.545482809968744</v>
      </c>
      <c r="U23" s="531">
        <f>'Cheltuit  (din transfer 3 FSM)'!H68</f>
        <v>1761.25</v>
      </c>
      <c r="V23" s="532">
        <f>'Cheltuit  (din transfer 3 FSM)'!I68</f>
        <v>132.09408023520058</v>
      </c>
      <c r="W23" s="424"/>
      <c r="X23" s="424"/>
      <c r="Y23" s="525"/>
      <c r="Z23" s="529"/>
      <c r="AA23" s="423"/>
      <c r="AB23" s="439"/>
      <c r="AC23" s="533"/>
      <c r="AD23" s="533"/>
      <c r="AE23" s="534"/>
      <c r="AF23" s="535"/>
      <c r="AG23" s="536"/>
      <c r="AH23" s="444"/>
      <c r="AI23" s="424"/>
      <c r="AJ23" s="424"/>
      <c r="AK23" s="537">
        <f t="shared" ref="AK23:AK39" si="8">G23+I23+Q23+Y23+AA23</f>
        <v>0</v>
      </c>
      <c r="AL23" s="537">
        <f t="shared" si="0"/>
        <v>0</v>
      </c>
      <c r="AM23" s="537">
        <f t="shared" ref="AM23:AM38" si="9">K23+M23+S23+U23+AC23+AE23+AG23</f>
        <v>4443.75</v>
      </c>
      <c r="AN23" s="537">
        <f t="shared" si="1"/>
        <v>371.96478737039365</v>
      </c>
      <c r="AO23" s="538"/>
      <c r="AP23" s="539">
        <f t="shared" si="2"/>
        <v>0</v>
      </c>
      <c r="AQ23" s="581">
        <f t="shared" si="3"/>
        <v>275.03521262960635</v>
      </c>
      <c r="AR23" s="582">
        <f t="shared" si="4"/>
        <v>0.5749069356574863</v>
      </c>
    </row>
    <row r="24" spans="1:44" s="513" customFormat="1" ht="20.399999999999999" customHeight="1" x14ac:dyDescent="0.4">
      <c r="A24" s="375" t="s">
        <v>62</v>
      </c>
      <c r="B24" s="376">
        <f>SUM(B25:B29)</f>
        <v>13120</v>
      </c>
      <c r="C24" s="377">
        <v>0</v>
      </c>
      <c r="D24" s="377">
        <f>SUM(D25:D29)</f>
        <v>-2000</v>
      </c>
      <c r="E24" s="377">
        <f>SUM(E25:E29)</f>
        <v>1120</v>
      </c>
      <c r="F24" s="446">
        <f t="shared" si="7"/>
        <v>12240</v>
      </c>
      <c r="G24" s="497"/>
      <c r="H24" s="497"/>
      <c r="I24" s="377"/>
      <c r="J24" s="377"/>
      <c r="K24" s="498">
        <f>'Cheltuit  (din transfer 1 FSM)'!G174</f>
        <v>17748.760000000002</v>
      </c>
      <c r="L24" s="499">
        <f>'Cheltuit  (din transfer 1 FSM)'!H174</f>
        <v>1597.3899973899977</v>
      </c>
      <c r="M24" s="500">
        <f>'Cheltuit  (din transfer 2 FSM)'!G51</f>
        <v>13218.01</v>
      </c>
      <c r="N24" s="500">
        <f>'Cheltuit  (din transfer 2 FSM)'!H51</f>
        <v>1081.4755117736577</v>
      </c>
      <c r="O24" s="377"/>
      <c r="P24" s="501"/>
      <c r="Q24" s="497"/>
      <c r="R24" s="502"/>
      <c r="S24" s="500"/>
      <c r="T24" s="503"/>
      <c r="U24" s="504">
        <f>'Cheltuit  (din transfer 3 FSM)'!H124</f>
        <v>21724.760000000002</v>
      </c>
      <c r="V24" s="505">
        <f>'Cheltuit  (din transfer 3 FSM)'!I124</f>
        <v>1627.4980982374957</v>
      </c>
      <c r="W24" s="377"/>
      <c r="X24" s="377"/>
      <c r="Y24" s="497"/>
      <c r="Z24" s="502"/>
      <c r="AA24" s="376"/>
      <c r="AB24" s="379"/>
      <c r="AC24" s="506"/>
      <c r="AD24" s="506"/>
      <c r="AE24" s="507"/>
      <c r="AF24" s="508"/>
      <c r="AG24" s="509"/>
      <c r="AH24" s="380"/>
      <c r="AI24" s="377"/>
      <c r="AJ24" s="377"/>
      <c r="AK24" s="510">
        <f t="shared" si="8"/>
        <v>0</v>
      </c>
      <c r="AL24" s="510">
        <f t="shared" si="0"/>
        <v>0</v>
      </c>
      <c r="AM24" s="510">
        <f t="shared" si="9"/>
        <v>52691.530000000006</v>
      </c>
      <c r="AN24" s="510">
        <f t="shared" si="1"/>
        <v>4306.3636074011511</v>
      </c>
      <c r="AO24" s="511"/>
      <c r="AP24" s="512">
        <f t="shared" si="2"/>
        <v>0</v>
      </c>
      <c r="AQ24" s="583">
        <f t="shared" si="3"/>
        <v>7933.6363925988489</v>
      </c>
      <c r="AR24" s="584">
        <f t="shared" si="4"/>
        <v>0.35182709210793717</v>
      </c>
    </row>
    <row r="25" spans="1:44" s="34" customFormat="1" ht="20.399999999999999" customHeight="1" x14ac:dyDescent="0.4">
      <c r="A25" s="381" t="s">
        <v>789</v>
      </c>
      <c r="B25" s="323">
        <v>2600</v>
      </c>
      <c r="C25" s="319">
        <v>0</v>
      </c>
      <c r="D25" s="319">
        <v>-1000</v>
      </c>
      <c r="E25" s="319">
        <v>0</v>
      </c>
      <c r="F25" s="522">
        <f t="shared" si="7"/>
        <v>1600</v>
      </c>
      <c r="G25" s="320"/>
      <c r="H25" s="340"/>
      <c r="I25" s="319"/>
      <c r="J25" s="319"/>
      <c r="K25" s="341">
        <f>'Cheltuit  (din transfer 1 FSM)'!G110</f>
        <v>173.85</v>
      </c>
      <c r="L25" s="342">
        <f>'Cheltuit  (din transfer 1 FSM)'!H110</f>
        <v>15.646515646515649</v>
      </c>
      <c r="M25" s="343"/>
      <c r="N25" s="343"/>
      <c r="O25" s="319"/>
      <c r="P25" s="332"/>
      <c r="Q25" s="320"/>
      <c r="R25" s="321"/>
      <c r="S25" s="335"/>
      <c r="T25" s="336"/>
      <c r="U25" s="322">
        <f>'Cheltuit  (din transfer 3 FSM)'!H82</f>
        <v>1244.9999999999998</v>
      </c>
      <c r="V25" s="374">
        <f>'Cheltuit  (din transfer 3 FSM)'!I82</f>
        <v>93.375233438083583</v>
      </c>
      <c r="W25" s="319"/>
      <c r="X25" s="319"/>
      <c r="Y25" s="320"/>
      <c r="Z25" s="321"/>
      <c r="AA25" s="323"/>
      <c r="AB25" s="239"/>
      <c r="AC25" s="324"/>
      <c r="AD25" s="324"/>
      <c r="AE25" s="325"/>
      <c r="AF25" s="326"/>
      <c r="AG25" s="327"/>
      <c r="AH25" s="328"/>
      <c r="AI25" s="319"/>
      <c r="AJ25" s="319"/>
      <c r="AK25" s="339"/>
      <c r="AL25" s="339"/>
      <c r="AM25" s="339">
        <f t="shared" si="9"/>
        <v>1418.8499999999997</v>
      </c>
      <c r="AN25" s="339">
        <f t="shared" si="1"/>
        <v>109.02174908459924</v>
      </c>
      <c r="AO25" s="334"/>
      <c r="AP25" s="382"/>
      <c r="AQ25" s="571">
        <f t="shared" si="3"/>
        <v>1490.9782509154008</v>
      </c>
      <c r="AR25" s="572">
        <f t="shared" si="4"/>
        <v>6.8138593177874518E-2</v>
      </c>
    </row>
    <row r="26" spans="1:44" s="34" customFormat="1" ht="20.399999999999999" customHeight="1" x14ac:dyDescent="0.4">
      <c r="A26" s="381" t="s">
        <v>790</v>
      </c>
      <c r="B26" s="323">
        <v>4600</v>
      </c>
      <c r="C26" s="319">
        <v>0</v>
      </c>
      <c r="D26" s="319">
        <v>-700</v>
      </c>
      <c r="E26" s="319">
        <v>440</v>
      </c>
      <c r="F26" s="522">
        <f t="shared" si="7"/>
        <v>4340</v>
      </c>
      <c r="G26" s="320"/>
      <c r="H26" s="340"/>
      <c r="I26" s="319"/>
      <c r="J26" s="319"/>
      <c r="K26" s="341">
        <f>'Cheltuit  (din transfer 1 FSM)'!G118</f>
        <v>184.58000000000004</v>
      </c>
      <c r="L26" s="342">
        <f>'Cheltuit  (din transfer 1 FSM)'!H118</f>
        <v>16.612216612216613</v>
      </c>
      <c r="M26" s="343"/>
      <c r="N26" s="343"/>
      <c r="O26" s="319"/>
      <c r="P26" s="332"/>
      <c r="Q26" s="320"/>
      <c r="R26" s="321"/>
      <c r="S26" s="335"/>
      <c r="T26" s="336"/>
      <c r="U26" s="322"/>
      <c r="V26" s="374"/>
      <c r="W26" s="319"/>
      <c r="X26" s="319"/>
      <c r="Y26" s="320"/>
      <c r="Z26" s="321"/>
      <c r="AA26" s="323"/>
      <c r="AB26" s="239"/>
      <c r="AC26" s="324"/>
      <c r="AD26" s="324"/>
      <c r="AE26" s="325"/>
      <c r="AF26" s="326"/>
      <c r="AG26" s="327"/>
      <c r="AH26" s="328"/>
      <c r="AI26" s="319"/>
      <c r="AJ26" s="319"/>
      <c r="AK26" s="339"/>
      <c r="AL26" s="339"/>
      <c r="AM26" s="339">
        <f t="shared" si="9"/>
        <v>184.58000000000004</v>
      </c>
      <c r="AN26" s="339">
        <f t="shared" si="1"/>
        <v>16.612216612216613</v>
      </c>
      <c r="AO26" s="334"/>
      <c r="AP26" s="382"/>
      <c r="AQ26" s="571">
        <f t="shared" si="3"/>
        <v>4323.3877833877832</v>
      </c>
      <c r="AR26" s="572">
        <f t="shared" si="4"/>
        <v>3.8276996802342426E-3</v>
      </c>
    </row>
    <row r="27" spans="1:44" s="34" customFormat="1" ht="20.399999999999999" customHeight="1" x14ac:dyDescent="0.4">
      <c r="A27" s="381" t="s">
        <v>791</v>
      </c>
      <c r="B27" s="323">
        <v>3220</v>
      </c>
      <c r="C27" s="319">
        <v>0</v>
      </c>
      <c r="D27" s="319">
        <v>0</v>
      </c>
      <c r="E27" s="319">
        <v>180</v>
      </c>
      <c r="F27" s="522">
        <f t="shared" si="7"/>
        <v>3400</v>
      </c>
      <c r="G27" s="320"/>
      <c r="H27" s="340"/>
      <c r="I27" s="319"/>
      <c r="J27" s="319"/>
      <c r="K27" s="341">
        <f>'Cheltuit  (din transfer 1 FSM)'!G144</f>
        <v>10675.87</v>
      </c>
      <c r="L27" s="342">
        <f>'Cheltuit  (din transfer 1 FSM)'!H144</f>
        <v>960.8292608292611</v>
      </c>
      <c r="M27" s="343"/>
      <c r="N27" s="343"/>
      <c r="O27" s="319"/>
      <c r="P27" s="332"/>
      <c r="Q27" s="320"/>
      <c r="R27" s="321"/>
      <c r="S27" s="335"/>
      <c r="T27" s="336"/>
      <c r="U27" s="322">
        <f>'Cheltuit  (din transfer 3 FSM)'!H92</f>
        <v>1734.21</v>
      </c>
      <c r="V27" s="374">
        <f>'Cheltuit  (din transfer 3 FSM)'!I92</f>
        <v>128.20310000000001</v>
      </c>
      <c r="W27" s="319"/>
      <c r="X27" s="319"/>
      <c r="Y27" s="320"/>
      <c r="Z27" s="321"/>
      <c r="AA27" s="323"/>
      <c r="AB27" s="239"/>
      <c r="AC27" s="324"/>
      <c r="AD27" s="324"/>
      <c r="AE27" s="325"/>
      <c r="AF27" s="326"/>
      <c r="AG27" s="327"/>
      <c r="AH27" s="328"/>
      <c r="AI27" s="319"/>
      <c r="AJ27" s="319"/>
      <c r="AK27" s="339"/>
      <c r="AL27" s="339"/>
      <c r="AM27" s="339">
        <f t="shared" si="9"/>
        <v>12410.080000000002</v>
      </c>
      <c r="AN27" s="339">
        <f t="shared" si="1"/>
        <v>1089.0323608292611</v>
      </c>
      <c r="AO27" s="334"/>
      <c r="AP27" s="382"/>
      <c r="AQ27" s="571">
        <f t="shared" si="3"/>
        <v>2310.9676391707389</v>
      </c>
      <c r="AR27" s="572">
        <f t="shared" si="4"/>
        <v>0.32030363553801794</v>
      </c>
    </row>
    <row r="28" spans="1:44" s="34" customFormat="1" ht="20.399999999999999" customHeight="1" x14ac:dyDescent="0.4">
      <c r="A28" s="381" t="s">
        <v>792</v>
      </c>
      <c r="B28" s="323">
        <v>1300</v>
      </c>
      <c r="C28" s="319">
        <v>0</v>
      </c>
      <c r="D28" s="319">
        <v>0</v>
      </c>
      <c r="E28" s="319">
        <v>500</v>
      </c>
      <c r="F28" s="522">
        <f t="shared" si="7"/>
        <v>1800</v>
      </c>
      <c r="G28" s="320"/>
      <c r="H28" s="340"/>
      <c r="I28" s="319"/>
      <c r="J28" s="319"/>
      <c r="K28" s="341">
        <f>'Cheltuit  (din transfer 1 FSM)'!G152</f>
        <v>5036.9199999999992</v>
      </c>
      <c r="L28" s="342">
        <f>'Cheltuit  (din transfer 1 FSM)'!H152</f>
        <v>453.32325332325331</v>
      </c>
      <c r="M28" s="343">
        <f>'Cheltuit  (din transfer 2 FSM)'!G44</f>
        <v>10676.12</v>
      </c>
      <c r="N28" s="343">
        <f>'Cheltuit  (din transfer 2 FSM)'!H44</f>
        <v>873.50231545875533</v>
      </c>
      <c r="O28" s="319"/>
      <c r="P28" s="332"/>
      <c r="Q28" s="320"/>
      <c r="R28" s="321"/>
      <c r="S28" s="335"/>
      <c r="T28" s="336"/>
      <c r="U28" s="322">
        <f>'Cheltuit  (din transfer 3 FSM)'!H117</f>
        <v>16146.630000000005</v>
      </c>
      <c r="V28" s="374">
        <f>'Cheltuit  (din transfer 3 FSM)'!I117</f>
        <v>1211.000277500694</v>
      </c>
      <c r="W28" s="319"/>
      <c r="X28" s="319"/>
      <c r="Y28" s="320"/>
      <c r="Z28" s="321"/>
      <c r="AA28" s="323"/>
      <c r="AB28" s="239"/>
      <c r="AC28" s="324"/>
      <c r="AD28" s="324"/>
      <c r="AE28" s="325"/>
      <c r="AF28" s="326"/>
      <c r="AG28" s="327"/>
      <c r="AH28" s="328"/>
      <c r="AI28" s="319"/>
      <c r="AJ28" s="319"/>
      <c r="AK28" s="339"/>
      <c r="AL28" s="339"/>
      <c r="AM28" s="339">
        <f t="shared" si="9"/>
        <v>31859.670000000006</v>
      </c>
      <c r="AN28" s="339">
        <f t="shared" si="1"/>
        <v>2537.8258462827025</v>
      </c>
      <c r="AO28" s="334"/>
      <c r="AP28" s="382"/>
      <c r="AQ28" s="571">
        <f t="shared" si="3"/>
        <v>-737.82584628270251</v>
      </c>
      <c r="AR28" s="572">
        <f t="shared" si="4"/>
        <v>1.4099032479348348</v>
      </c>
    </row>
    <row r="29" spans="1:44" s="34" customFormat="1" ht="20.399999999999999" customHeight="1" thickBot="1" x14ac:dyDescent="0.45">
      <c r="A29" s="383" t="s">
        <v>793</v>
      </c>
      <c r="B29" s="396">
        <v>1400</v>
      </c>
      <c r="C29" s="386">
        <v>0</v>
      </c>
      <c r="D29" s="386">
        <v>-300</v>
      </c>
      <c r="E29" s="386">
        <v>0</v>
      </c>
      <c r="F29" s="524">
        <f t="shared" si="7"/>
        <v>1100</v>
      </c>
      <c r="G29" s="384"/>
      <c r="H29" s="385"/>
      <c r="I29" s="386"/>
      <c r="J29" s="386"/>
      <c r="K29" s="387">
        <f>'Cheltuit  (din transfer 1 FSM)'!G173</f>
        <v>1677.54</v>
      </c>
      <c r="L29" s="388">
        <f>'Cheltuit  (din transfer 1 FSM)'!H173</f>
        <v>150.97875097875095</v>
      </c>
      <c r="M29" s="389">
        <f>'Cheltuit  (din transfer 2 FSM)'!G50</f>
        <v>2541.89</v>
      </c>
      <c r="N29" s="389">
        <f>'Cheltuit  (din transfer 2 FSM)'!H50</f>
        <v>207.9731963149024</v>
      </c>
      <c r="O29" s="386"/>
      <c r="P29" s="390"/>
      <c r="Q29" s="384"/>
      <c r="R29" s="391"/>
      <c r="S29" s="392"/>
      <c r="T29" s="393"/>
      <c r="U29" s="394">
        <f>'Cheltuit  (din transfer 3 FSM)'!H123</f>
        <v>2598.92</v>
      </c>
      <c r="V29" s="395">
        <f>'Cheltuit  (din transfer 3 FSM)'!I123</f>
        <v>194.91948729871825</v>
      </c>
      <c r="W29" s="386"/>
      <c r="X29" s="386"/>
      <c r="Y29" s="384"/>
      <c r="Z29" s="391"/>
      <c r="AA29" s="396"/>
      <c r="AB29" s="397"/>
      <c r="AC29" s="398"/>
      <c r="AD29" s="398"/>
      <c r="AE29" s="399"/>
      <c r="AF29" s="400"/>
      <c r="AG29" s="401"/>
      <c r="AH29" s="402"/>
      <c r="AI29" s="386"/>
      <c r="AJ29" s="386"/>
      <c r="AK29" s="403"/>
      <c r="AL29" s="403"/>
      <c r="AM29" s="339">
        <f t="shared" si="9"/>
        <v>6818.35</v>
      </c>
      <c r="AN29" s="339">
        <f t="shared" si="1"/>
        <v>553.87143459237154</v>
      </c>
      <c r="AO29" s="404"/>
      <c r="AP29" s="405"/>
      <c r="AQ29" s="575">
        <f t="shared" si="3"/>
        <v>546.12856540762846</v>
      </c>
      <c r="AR29" s="576">
        <f t="shared" si="4"/>
        <v>0.50351948599306506</v>
      </c>
    </row>
    <row r="30" spans="1:44" s="513" customFormat="1" ht="20.100000000000001" customHeight="1" x14ac:dyDescent="0.4">
      <c r="A30" s="375" t="s">
        <v>63</v>
      </c>
      <c r="B30" s="376">
        <f>SUM(B31:B34)</f>
        <v>1010</v>
      </c>
      <c r="C30" s="377">
        <v>0</v>
      </c>
      <c r="D30" s="377">
        <v>0</v>
      </c>
      <c r="E30" s="377">
        <v>30</v>
      </c>
      <c r="F30" s="446">
        <f t="shared" si="7"/>
        <v>1040</v>
      </c>
      <c r="G30" s="497"/>
      <c r="H30" s="497"/>
      <c r="I30" s="377"/>
      <c r="J30" s="377"/>
      <c r="K30" s="498">
        <f>'Cheltuit  (din transfer 1 FSM)'!G209</f>
        <v>2135.9299999999998</v>
      </c>
      <c r="L30" s="499">
        <f>'Cheltuit  (din transfer 1 FSM)'!H209</f>
        <v>192.23389223389222</v>
      </c>
      <c r="M30" s="500">
        <f>'Cheltuit  (din transfer 2 FSM)'!G62</f>
        <v>148.30000000000001</v>
      </c>
      <c r="N30" s="500">
        <f>'Cheltuit  (din transfer 2 FSM)'!H62</f>
        <v>12.133658424833499</v>
      </c>
      <c r="O30" s="377"/>
      <c r="P30" s="501"/>
      <c r="Q30" s="497"/>
      <c r="R30" s="502"/>
      <c r="S30" s="500">
        <f>'Cheltuit  (sold transfer 2 FSM)'!H79</f>
        <v>440.96</v>
      </c>
      <c r="T30" s="503">
        <f>'Cheltuit  (sold transfer 2 FSM)'!I79</f>
        <v>36.078611052020094</v>
      </c>
      <c r="U30" s="504">
        <f>'Cheltuit  (din transfer 3 FSM)'!H147</f>
        <v>2013.9</v>
      </c>
      <c r="V30" s="505">
        <f>'Cheltuit  (din transfer 3 FSM)'!I147</f>
        <v>151.04287760719401</v>
      </c>
      <c r="W30" s="377"/>
      <c r="X30" s="377"/>
      <c r="Y30" s="497"/>
      <c r="Z30" s="502"/>
      <c r="AA30" s="376"/>
      <c r="AB30" s="379"/>
      <c r="AC30" s="506"/>
      <c r="AD30" s="506"/>
      <c r="AE30" s="507"/>
      <c r="AF30" s="508"/>
      <c r="AG30" s="509"/>
      <c r="AH30" s="380"/>
      <c r="AI30" s="377"/>
      <c r="AJ30" s="377"/>
      <c r="AK30" s="510">
        <f t="shared" si="8"/>
        <v>0</v>
      </c>
      <c r="AL30" s="510">
        <f t="shared" si="0"/>
        <v>0</v>
      </c>
      <c r="AM30" s="510">
        <f t="shared" si="9"/>
        <v>4739.09</v>
      </c>
      <c r="AN30" s="510">
        <f t="shared" si="1"/>
        <v>391.48903931793984</v>
      </c>
      <c r="AO30" s="511"/>
      <c r="AP30" s="512">
        <f t="shared" si="2"/>
        <v>0</v>
      </c>
      <c r="AQ30" s="579">
        <f t="shared" si="3"/>
        <v>648.51096068206016</v>
      </c>
      <c r="AR30" s="580">
        <f t="shared" si="4"/>
        <v>0.37643176857494215</v>
      </c>
    </row>
    <row r="31" spans="1:44" s="34" customFormat="1" ht="24" customHeight="1" x14ac:dyDescent="0.4">
      <c r="A31" s="381" t="s">
        <v>794</v>
      </c>
      <c r="B31" s="323">
        <v>100</v>
      </c>
      <c r="C31" s="319">
        <v>0</v>
      </c>
      <c r="D31" s="319">
        <v>0</v>
      </c>
      <c r="E31" s="319">
        <v>0</v>
      </c>
      <c r="F31" s="522">
        <f t="shared" si="7"/>
        <v>100</v>
      </c>
      <c r="G31" s="320"/>
      <c r="H31" s="340"/>
      <c r="I31" s="319"/>
      <c r="J31" s="319"/>
      <c r="K31" s="341">
        <f>'Cheltuit  (din transfer 1 FSM)'!G197</f>
        <v>439.72999999999996</v>
      </c>
      <c r="L31" s="342">
        <f>'Cheltuit  (din transfer 1 FSM)'!H197</f>
        <v>39.575739575739576</v>
      </c>
      <c r="M31" s="343">
        <f>'Cheltuit  (din transfer 2 FSM)'!G58</f>
        <v>61</v>
      </c>
      <c r="N31" s="343">
        <f>'Cheltuit  (din transfer 2 FSM)'!H58</f>
        <v>4.9909181653057555</v>
      </c>
      <c r="O31" s="319"/>
      <c r="P31" s="332"/>
      <c r="Q31" s="320"/>
      <c r="R31" s="321"/>
      <c r="S31" s="335">
        <f>'Cheltuit  (sold transfer 2 FSM)'!H78</f>
        <v>440.96</v>
      </c>
      <c r="T31" s="336">
        <f>'Cheltuit  (sold transfer 2 FSM)'!I79</f>
        <v>36.078611052020094</v>
      </c>
      <c r="U31" s="322">
        <f>'Cheltuit  (din transfer 3 FSM)'!H134</f>
        <v>169.2</v>
      </c>
      <c r="V31" s="374">
        <f>'Cheltuit  (din transfer 3 FSM)'!I134</f>
        <v>12.690031725079313</v>
      </c>
      <c r="W31" s="319"/>
      <c r="X31" s="319"/>
      <c r="Y31" s="320"/>
      <c r="Z31" s="321"/>
      <c r="AA31" s="323"/>
      <c r="AB31" s="239"/>
      <c r="AC31" s="324"/>
      <c r="AD31" s="324"/>
      <c r="AE31" s="325"/>
      <c r="AF31" s="326"/>
      <c r="AG31" s="327"/>
      <c r="AH31" s="328"/>
      <c r="AI31" s="319"/>
      <c r="AJ31" s="319"/>
      <c r="AK31" s="339"/>
      <c r="AL31" s="339"/>
      <c r="AM31" s="339">
        <f t="shared" ref="AM31:AM34" si="10">K31+M31+S31+U31+AC31+AE31+AG31</f>
        <v>1110.8899999999999</v>
      </c>
      <c r="AN31" s="339">
        <f t="shared" ref="AN31:AN34" si="11">L31+N31+T31+V31+AD31+AF31+AH31</f>
        <v>93.335300518144734</v>
      </c>
      <c r="AO31" s="334"/>
      <c r="AP31" s="382"/>
      <c r="AQ31" s="571">
        <f t="shared" si="3"/>
        <v>6.6646994818552656</v>
      </c>
      <c r="AR31" s="572">
        <f t="shared" si="4"/>
        <v>0.93335300518144737</v>
      </c>
    </row>
    <row r="32" spans="1:44" s="34" customFormat="1" ht="24" customHeight="1" x14ac:dyDescent="0.4">
      <c r="A32" s="381" t="s">
        <v>795</v>
      </c>
      <c r="B32" s="323">
        <v>210</v>
      </c>
      <c r="C32" s="319">
        <v>0</v>
      </c>
      <c r="D32" s="319">
        <v>0</v>
      </c>
      <c r="E32" s="319">
        <v>30</v>
      </c>
      <c r="F32" s="522">
        <f t="shared" si="7"/>
        <v>240</v>
      </c>
      <c r="G32" s="320"/>
      <c r="H32" s="340"/>
      <c r="I32" s="319"/>
      <c r="J32" s="319"/>
      <c r="K32" s="341">
        <f>'Cheltuit  (din transfer 1 FSM)'!G203</f>
        <v>349.2</v>
      </c>
      <c r="L32" s="342">
        <f>'Cheltuit  (din transfer 1 FSM)'!H203</f>
        <v>31.428031428031424</v>
      </c>
      <c r="M32" s="343">
        <f>'Cheltuit  (din transfer 2 FSM)'!G61</f>
        <v>87.3</v>
      </c>
      <c r="N32" s="343">
        <f>'Cheltuit  (din transfer 2 FSM)'!H61</f>
        <v>7.1427402595277441</v>
      </c>
      <c r="O32" s="319"/>
      <c r="P32" s="332"/>
      <c r="Q32" s="320"/>
      <c r="R32" s="321"/>
      <c r="S32" s="335"/>
      <c r="T32" s="336"/>
      <c r="U32" s="322">
        <f>'Cheltuit  (din transfer 3 FSM)'!H140</f>
        <v>349.2</v>
      </c>
      <c r="V32" s="374">
        <f>'Cheltuit  (din transfer 3 FSM)'!I140</f>
        <v>26.190065475163689</v>
      </c>
      <c r="W32" s="319"/>
      <c r="X32" s="319"/>
      <c r="Y32" s="320"/>
      <c r="Z32" s="321"/>
      <c r="AA32" s="323"/>
      <c r="AB32" s="239"/>
      <c r="AC32" s="324"/>
      <c r="AD32" s="324"/>
      <c r="AE32" s="325"/>
      <c r="AF32" s="326"/>
      <c r="AG32" s="327"/>
      <c r="AH32" s="328"/>
      <c r="AI32" s="319"/>
      <c r="AJ32" s="319"/>
      <c r="AK32" s="339"/>
      <c r="AL32" s="339"/>
      <c r="AM32" s="339">
        <f t="shared" si="10"/>
        <v>785.7</v>
      </c>
      <c r="AN32" s="339">
        <f t="shared" si="11"/>
        <v>64.760837162722851</v>
      </c>
      <c r="AO32" s="334"/>
      <c r="AP32" s="382"/>
      <c r="AQ32" s="571">
        <f t="shared" si="3"/>
        <v>175.23916283727715</v>
      </c>
      <c r="AR32" s="572">
        <f t="shared" si="4"/>
        <v>0.26983682151134519</v>
      </c>
    </row>
    <row r="33" spans="1:44" s="34" customFormat="1" ht="24" customHeight="1" x14ac:dyDescent="0.4">
      <c r="A33" s="540" t="s">
        <v>796</v>
      </c>
      <c r="B33" s="438">
        <v>660</v>
      </c>
      <c r="C33" s="428">
        <v>0</v>
      </c>
      <c r="D33" s="428">
        <v>0</v>
      </c>
      <c r="E33" s="428">
        <v>0</v>
      </c>
      <c r="F33" s="496">
        <f t="shared" si="7"/>
        <v>660</v>
      </c>
      <c r="G33" s="426"/>
      <c r="H33" s="427"/>
      <c r="I33" s="428"/>
      <c r="J33" s="428"/>
      <c r="K33" s="429">
        <f>'Cheltuit  (din transfer 1 FSM)'!G208</f>
        <v>1347</v>
      </c>
      <c r="L33" s="430">
        <f>'Cheltuit  (din transfer 1 FSM)'!H208</f>
        <v>121.23012123012123</v>
      </c>
      <c r="M33" s="431"/>
      <c r="N33" s="431"/>
      <c r="O33" s="428"/>
      <c r="P33" s="432"/>
      <c r="Q33" s="426"/>
      <c r="R33" s="433"/>
      <c r="S33" s="434"/>
      <c r="T33" s="435"/>
      <c r="U33" s="436">
        <f>'Cheltuit  (din transfer 3 FSM)'!H143</f>
        <v>970.5</v>
      </c>
      <c r="V33" s="437">
        <f>'Cheltuit  (din transfer 3 FSM)'!I143</f>
        <v>72.787681969204925</v>
      </c>
      <c r="W33" s="428"/>
      <c r="X33" s="428"/>
      <c r="Y33" s="426"/>
      <c r="Z33" s="433"/>
      <c r="AA33" s="438"/>
      <c r="AB33" s="439"/>
      <c r="AC33" s="440"/>
      <c r="AD33" s="440"/>
      <c r="AE33" s="441"/>
      <c r="AF33" s="442"/>
      <c r="AG33" s="443"/>
      <c r="AH33" s="444"/>
      <c r="AI33" s="428"/>
      <c r="AJ33" s="428"/>
      <c r="AK33" s="448"/>
      <c r="AL33" s="448"/>
      <c r="AM33" s="339">
        <f t="shared" si="10"/>
        <v>2317.5</v>
      </c>
      <c r="AN33" s="339">
        <f t="shared" si="11"/>
        <v>194.01780319932615</v>
      </c>
      <c r="AO33" s="445"/>
      <c r="AP33" s="490"/>
      <c r="AQ33" s="571">
        <f t="shared" si="3"/>
        <v>465.98219680067382</v>
      </c>
      <c r="AR33" s="572">
        <f t="shared" si="4"/>
        <v>0.29396636848382751</v>
      </c>
    </row>
    <row r="34" spans="1:44" s="34" customFormat="1" ht="24" customHeight="1" thickBot="1" x14ac:dyDescent="0.45">
      <c r="A34" s="541" t="s">
        <v>803</v>
      </c>
      <c r="B34" s="542">
        <v>40</v>
      </c>
      <c r="C34" s="543">
        <v>0</v>
      </c>
      <c r="D34" s="543">
        <v>0</v>
      </c>
      <c r="E34" s="543">
        <v>0</v>
      </c>
      <c r="F34" s="544">
        <f t="shared" ref="F34" si="12">B34+D34+E34</f>
        <v>40</v>
      </c>
      <c r="G34" s="545"/>
      <c r="H34" s="546"/>
      <c r="I34" s="543"/>
      <c r="J34" s="543"/>
      <c r="K34" s="547"/>
      <c r="L34" s="548"/>
      <c r="M34" s="549"/>
      <c r="N34" s="549"/>
      <c r="O34" s="543"/>
      <c r="P34" s="550"/>
      <c r="Q34" s="545"/>
      <c r="R34" s="551"/>
      <c r="S34" s="552"/>
      <c r="T34" s="553"/>
      <c r="U34" s="554">
        <f>'Cheltuit  (din transfer 3 FSM)'!H146</f>
        <v>525</v>
      </c>
      <c r="V34" s="555">
        <f>'Cheltuit  (din transfer 3 FSM)'!I146</f>
        <v>39.375098437746097</v>
      </c>
      <c r="W34" s="543"/>
      <c r="X34" s="543"/>
      <c r="Y34" s="545"/>
      <c r="Z34" s="551"/>
      <c r="AA34" s="542"/>
      <c r="AB34" s="556"/>
      <c r="AC34" s="557"/>
      <c r="AD34" s="557"/>
      <c r="AE34" s="558"/>
      <c r="AF34" s="559"/>
      <c r="AG34" s="560"/>
      <c r="AH34" s="561"/>
      <c r="AI34" s="543"/>
      <c r="AJ34" s="543"/>
      <c r="AK34" s="403"/>
      <c r="AL34" s="403"/>
      <c r="AM34" s="339">
        <f t="shared" si="10"/>
        <v>525</v>
      </c>
      <c r="AN34" s="339">
        <f t="shared" si="11"/>
        <v>39.375098437746097</v>
      </c>
      <c r="AO34" s="562"/>
      <c r="AP34" s="563"/>
      <c r="AQ34" s="573">
        <f t="shared" si="3"/>
        <v>0.62490156225390336</v>
      </c>
      <c r="AR34" s="574">
        <f t="shared" si="4"/>
        <v>0.98437746094365242</v>
      </c>
    </row>
    <row r="35" spans="1:44" s="513" customFormat="1" ht="29.25" customHeight="1" thickBot="1" x14ac:dyDescent="0.45">
      <c r="A35" s="491" t="s">
        <v>391</v>
      </c>
      <c r="B35" s="466">
        <v>870</v>
      </c>
      <c r="C35" s="472">
        <v>0</v>
      </c>
      <c r="D35" s="492">
        <v>0</v>
      </c>
      <c r="E35" s="492">
        <v>236</v>
      </c>
      <c r="F35" s="493">
        <f t="shared" si="7"/>
        <v>1106</v>
      </c>
      <c r="G35" s="474"/>
      <c r="H35" s="474"/>
      <c r="I35" s="472"/>
      <c r="J35" s="472"/>
      <c r="K35" s="470">
        <f>'Cheltuit  (din transfer 1 FSM)'!G222</f>
        <v>6920.71</v>
      </c>
      <c r="L35" s="495">
        <f>'Cheltuit  (din transfer 1 FSM)'!H222</f>
        <v>622.86452286452277</v>
      </c>
      <c r="M35" s="471"/>
      <c r="N35" s="471"/>
      <c r="O35" s="472"/>
      <c r="P35" s="486"/>
      <c r="Q35" s="474"/>
      <c r="R35" s="514"/>
      <c r="S35" s="471"/>
      <c r="T35" s="515"/>
      <c r="U35" s="476"/>
      <c r="V35" s="516"/>
      <c r="W35" s="472"/>
      <c r="X35" s="472"/>
      <c r="Y35" s="474"/>
      <c r="Z35" s="514"/>
      <c r="AA35" s="466"/>
      <c r="AB35" s="479"/>
      <c r="AC35" s="517"/>
      <c r="AD35" s="518"/>
      <c r="AE35" s="482"/>
      <c r="AF35" s="483"/>
      <c r="AG35" s="484"/>
      <c r="AH35" s="485"/>
      <c r="AI35" s="472"/>
      <c r="AJ35" s="472"/>
      <c r="AK35" s="487">
        <f t="shared" si="8"/>
        <v>0</v>
      </c>
      <c r="AL35" s="487">
        <f t="shared" si="0"/>
        <v>0</v>
      </c>
      <c r="AM35" s="487">
        <f t="shared" si="9"/>
        <v>6920.71</v>
      </c>
      <c r="AN35" s="487">
        <f t="shared" si="1"/>
        <v>622.86452286452277</v>
      </c>
      <c r="AO35" s="468"/>
      <c r="AP35" s="488">
        <f t="shared" si="2"/>
        <v>0</v>
      </c>
      <c r="AQ35" s="581">
        <f t="shared" si="3"/>
        <v>483.13547713547723</v>
      </c>
      <c r="AR35" s="582">
        <f t="shared" si="4"/>
        <v>0.56316864635128638</v>
      </c>
    </row>
    <row r="36" spans="1:44" s="513" customFormat="1" ht="27.75" customHeight="1" thickBot="1" x14ac:dyDescent="0.45">
      <c r="A36" s="491" t="s">
        <v>393</v>
      </c>
      <c r="B36" s="466">
        <v>9600</v>
      </c>
      <c r="C36" s="472">
        <v>0</v>
      </c>
      <c r="D36" s="492">
        <v>0</v>
      </c>
      <c r="E36" s="492">
        <v>-1003</v>
      </c>
      <c r="F36" s="493">
        <f t="shared" si="7"/>
        <v>8597</v>
      </c>
      <c r="G36" s="474"/>
      <c r="H36" s="494"/>
      <c r="I36" s="472"/>
      <c r="J36" s="472"/>
      <c r="K36" s="470">
        <f>'Cheltuit  (din transfer 1 FSM)'!G231</f>
        <v>514.48</v>
      </c>
      <c r="L36" s="495">
        <f>'Cheltuit  (din transfer 1 FSM)'!H231</f>
        <v>46.303246303246304</v>
      </c>
      <c r="M36" s="471">
        <f>'Cheltuit  (din transfer 2 FSM)'!G68</f>
        <v>22502.57</v>
      </c>
      <c r="N36" s="471">
        <f>'Cheltuit  (din transfer 2 FSM)'!H68</f>
        <v>1841.1227111322019</v>
      </c>
      <c r="O36" s="472"/>
      <c r="P36" s="486"/>
      <c r="Q36" s="474"/>
      <c r="R36" s="475"/>
      <c r="S36" s="519"/>
      <c r="T36" s="520"/>
      <c r="U36" s="476">
        <f>'Cheltuit  (din transfer 3 FSM)'!H163</f>
        <v>65120</v>
      </c>
      <c r="V36" s="516">
        <f>'Cheltuit  (din transfer 3 FSM)'!I163</f>
        <v>4884.0122100305252</v>
      </c>
      <c r="W36" s="472"/>
      <c r="X36" s="472"/>
      <c r="Y36" s="474"/>
      <c r="Z36" s="475"/>
      <c r="AA36" s="466"/>
      <c r="AB36" s="479"/>
      <c r="AC36" s="480"/>
      <c r="AD36" s="480"/>
      <c r="AE36" s="482"/>
      <c r="AF36" s="483"/>
      <c r="AG36" s="484"/>
      <c r="AH36" s="485"/>
      <c r="AI36" s="472"/>
      <c r="AJ36" s="472"/>
      <c r="AK36" s="487">
        <f t="shared" si="8"/>
        <v>0</v>
      </c>
      <c r="AL36" s="487">
        <f t="shared" si="0"/>
        <v>0</v>
      </c>
      <c r="AM36" s="487">
        <f t="shared" si="9"/>
        <v>88137.05</v>
      </c>
      <c r="AN36" s="487">
        <f t="shared" si="1"/>
        <v>6771.4381674659735</v>
      </c>
      <c r="AO36" s="468"/>
      <c r="AP36" s="488">
        <f t="shared" si="2"/>
        <v>0</v>
      </c>
      <c r="AQ36" s="581">
        <f t="shared" si="3"/>
        <v>1825.5618325340265</v>
      </c>
      <c r="AR36" s="582">
        <f t="shared" si="4"/>
        <v>0.78765129317971072</v>
      </c>
    </row>
    <row r="37" spans="1:44" s="513" customFormat="1" ht="27.75" customHeight="1" thickBot="1" x14ac:dyDescent="0.45">
      <c r="A37" s="491" t="s">
        <v>392</v>
      </c>
      <c r="B37" s="466">
        <v>0</v>
      </c>
      <c r="C37" s="472">
        <v>0</v>
      </c>
      <c r="D37" s="492">
        <v>375</v>
      </c>
      <c r="E37" s="492">
        <v>145</v>
      </c>
      <c r="F37" s="493">
        <f t="shared" si="7"/>
        <v>520</v>
      </c>
      <c r="G37" s="474"/>
      <c r="H37" s="494"/>
      <c r="I37" s="472"/>
      <c r="J37" s="472"/>
      <c r="K37" s="521"/>
      <c r="L37" s="495"/>
      <c r="M37" s="519"/>
      <c r="N37" s="471"/>
      <c r="O37" s="472"/>
      <c r="P37" s="486"/>
      <c r="Q37" s="474"/>
      <c r="R37" s="475"/>
      <c r="S37" s="519"/>
      <c r="T37" s="520"/>
      <c r="U37" s="476"/>
      <c r="V37" s="516"/>
      <c r="W37" s="472"/>
      <c r="X37" s="472"/>
      <c r="Y37" s="474"/>
      <c r="Z37" s="475"/>
      <c r="AA37" s="466"/>
      <c r="AB37" s="479"/>
      <c r="AC37" s="480"/>
      <c r="AD37" s="480"/>
      <c r="AE37" s="482"/>
      <c r="AF37" s="483"/>
      <c r="AG37" s="484"/>
      <c r="AH37" s="485"/>
      <c r="AI37" s="472"/>
      <c r="AJ37" s="472"/>
      <c r="AK37" s="487">
        <f t="shared" si="8"/>
        <v>0</v>
      </c>
      <c r="AL37" s="487">
        <f t="shared" si="0"/>
        <v>0</v>
      </c>
      <c r="AM37" s="487">
        <f t="shared" si="9"/>
        <v>0</v>
      </c>
      <c r="AN37" s="487">
        <f t="shared" si="1"/>
        <v>0</v>
      </c>
      <c r="AO37" s="468"/>
      <c r="AP37" s="488">
        <f t="shared" si="2"/>
        <v>0</v>
      </c>
      <c r="AQ37" s="581">
        <f t="shared" si="3"/>
        <v>520</v>
      </c>
      <c r="AR37" s="582">
        <f t="shared" si="4"/>
        <v>0</v>
      </c>
    </row>
    <row r="38" spans="1:44" s="513" customFormat="1" ht="25.8" customHeight="1" thickBot="1" x14ac:dyDescent="0.45">
      <c r="A38" s="491" t="s">
        <v>350</v>
      </c>
      <c r="B38" s="466">
        <v>0</v>
      </c>
      <c r="C38" s="472">
        <v>500</v>
      </c>
      <c r="D38" s="492">
        <v>0</v>
      </c>
      <c r="E38" s="492">
        <v>0</v>
      </c>
      <c r="F38" s="493">
        <f t="shared" si="7"/>
        <v>0</v>
      </c>
      <c r="G38" s="474"/>
      <c r="H38" s="494"/>
      <c r="I38" s="472"/>
      <c r="J38" s="472"/>
      <c r="K38" s="521"/>
      <c r="L38" s="495"/>
      <c r="M38" s="519"/>
      <c r="N38" s="471"/>
      <c r="O38" s="472"/>
      <c r="P38" s="468">
        <f>'Cheltuieli Transa 1 alte surse'!H23</f>
        <v>472.08409391326245</v>
      </c>
      <c r="Q38" s="474"/>
      <c r="R38" s="475"/>
      <c r="S38" s="519"/>
      <c r="T38" s="520"/>
      <c r="U38" s="476"/>
      <c r="V38" s="516"/>
      <c r="W38" s="472"/>
      <c r="X38" s="472"/>
      <c r="Y38" s="474"/>
      <c r="Z38" s="475"/>
      <c r="AA38" s="466"/>
      <c r="AB38" s="479"/>
      <c r="AC38" s="480"/>
      <c r="AD38" s="481"/>
      <c r="AE38" s="482"/>
      <c r="AF38" s="483"/>
      <c r="AG38" s="484"/>
      <c r="AH38" s="485"/>
      <c r="AI38" s="472"/>
      <c r="AJ38" s="472"/>
      <c r="AK38" s="487">
        <f t="shared" si="8"/>
        <v>0</v>
      </c>
      <c r="AL38" s="487">
        <f t="shared" si="0"/>
        <v>0</v>
      </c>
      <c r="AM38" s="487">
        <f t="shared" si="9"/>
        <v>0</v>
      </c>
      <c r="AN38" s="487">
        <f t="shared" si="1"/>
        <v>0</v>
      </c>
      <c r="AO38" s="468"/>
      <c r="AP38" s="488">
        <f t="shared" si="2"/>
        <v>472.08409391326245</v>
      </c>
      <c r="AQ38" s="577"/>
      <c r="AR38" s="578"/>
    </row>
    <row r="39" spans="1:44" s="345" customFormat="1" ht="31.2" customHeight="1" thickBot="1" x14ac:dyDescent="0.45">
      <c r="A39" s="465" t="s">
        <v>7</v>
      </c>
      <c r="B39" s="466">
        <f>SUM(B19+B23+B24+B30+B35+B36)</f>
        <v>30000</v>
      </c>
      <c r="C39" s="467">
        <f>SUM(C19+C23+C24+C30+C35+C36+C37+C38)</f>
        <v>500</v>
      </c>
      <c r="D39" s="467">
        <f>SUM(D19+D23+D24+D30+D35+D36+D37+D38)</f>
        <v>0</v>
      </c>
      <c r="E39" s="467">
        <f>SUM(E19+E23+E24+E30+E35+E36+E37+E38)</f>
        <v>1.1368683772161603E-13</v>
      </c>
      <c r="F39" s="467">
        <f>SUM(F19+F23+F24+F30+F35+F36+F37+F38)</f>
        <v>30000</v>
      </c>
      <c r="G39" s="468">
        <f>H39*H41</f>
        <v>51111.060000000005</v>
      </c>
      <c r="H39" s="469">
        <v>4600</v>
      </c>
      <c r="I39" s="468">
        <f>J39*J41</f>
        <v>48888.800000000003</v>
      </c>
      <c r="J39" s="468">
        <v>4000</v>
      </c>
      <c r="K39" s="470">
        <f>K19+K23+K24+K30+K35+K36+K37+K38</f>
        <v>50000.880000000005</v>
      </c>
      <c r="L39" s="470">
        <f>L19+L23+L24+L30+L35+L36+L37+L38</f>
        <v>4500.0837000837</v>
      </c>
      <c r="M39" s="471">
        <f>M19+M23+M24+M30+M35+M36+M37+M38</f>
        <v>39924.520000000004</v>
      </c>
      <c r="N39" s="471">
        <f>N19+N23+N24+N30+N35+N36+N37+N38</f>
        <v>3266.5575755592281</v>
      </c>
      <c r="O39" s="472"/>
      <c r="P39" s="473">
        <f>SUM(P19:P38)</f>
        <v>472.08409391326245</v>
      </c>
      <c r="Q39" s="474">
        <f>R39*R41</f>
        <v>106666.4</v>
      </c>
      <c r="R39" s="475">
        <v>8000</v>
      </c>
      <c r="S39" s="471">
        <f>S19+S23+S24+S30+S35+S36+S37+S38</f>
        <v>7774.9300000000012</v>
      </c>
      <c r="T39" s="471">
        <f>T19+T23+T24+T30+T35+T36+T37+T38</f>
        <v>636.13179296689611</v>
      </c>
      <c r="U39" s="476">
        <f>U19+U23+U24+U30+U35+U36+U37+U38</f>
        <v>102280.20000000001</v>
      </c>
      <c r="V39" s="477">
        <f>V19+V23+V24+V30+V35+V36+V37+V38</f>
        <v>7669.1712024202561</v>
      </c>
      <c r="W39" s="478"/>
      <c r="X39" s="472"/>
      <c r="Y39" s="474">
        <f>Z39*Z41</f>
        <v>101110.8</v>
      </c>
      <c r="Z39" s="475">
        <v>7000</v>
      </c>
      <c r="AA39" s="466"/>
      <c r="AB39" s="479"/>
      <c r="AC39" s="480"/>
      <c r="AD39" s="481"/>
      <c r="AE39" s="482"/>
      <c r="AF39" s="483"/>
      <c r="AG39" s="484"/>
      <c r="AH39" s="485"/>
      <c r="AI39" s="486"/>
      <c r="AJ39" s="486"/>
      <c r="AK39" s="487">
        <f t="shared" si="8"/>
        <v>307777.06</v>
      </c>
      <c r="AL39" s="487">
        <f t="shared" si="0"/>
        <v>23600</v>
      </c>
      <c r="AM39" s="470">
        <f>AM19+AM23+AM24+AM30+AM35+AM36+AM37+AM38</f>
        <v>199980.53000000003</v>
      </c>
      <c r="AN39" s="470">
        <f>AN19+AN23+AN24+AN30+AN35+AN36+AN37+AN38</f>
        <v>16071.944271030083</v>
      </c>
      <c r="AO39" s="468"/>
      <c r="AP39" s="488">
        <f t="shared" si="2"/>
        <v>472.08409391326245</v>
      </c>
      <c r="AQ39" s="581">
        <f t="shared" si="3"/>
        <v>13928.055728969917</v>
      </c>
      <c r="AR39" s="582">
        <f t="shared" si="4"/>
        <v>0.53573147570100277</v>
      </c>
    </row>
    <row r="40" spans="1:44" s="355" customFormat="1" ht="15.6" customHeight="1" x14ac:dyDescent="0.4">
      <c r="A40" s="351"/>
      <c r="B40" s="352"/>
      <c r="C40" s="353"/>
      <c r="D40" s="353"/>
      <c r="E40" s="353"/>
      <c r="F40" s="449"/>
      <c r="G40" s="450"/>
      <c r="H40" s="450"/>
      <c r="I40" s="451"/>
      <c r="J40" s="452"/>
      <c r="K40" s="453" t="s">
        <v>445</v>
      </c>
      <c r="L40" s="453" t="s">
        <v>446</v>
      </c>
      <c r="M40" s="454" t="s">
        <v>453</v>
      </c>
      <c r="N40" s="454" t="s">
        <v>454</v>
      </c>
      <c r="O40" s="455"/>
      <c r="P40" s="451"/>
      <c r="Q40" s="456"/>
      <c r="R40" s="457"/>
      <c r="S40" s="454" t="s">
        <v>439</v>
      </c>
      <c r="T40" s="454" t="s">
        <v>440</v>
      </c>
      <c r="U40" s="458" t="s">
        <v>455</v>
      </c>
      <c r="V40" s="458" t="s">
        <v>456</v>
      </c>
      <c r="W40" s="353"/>
      <c r="X40" s="353"/>
      <c r="Y40" s="459"/>
      <c r="Z40" s="460"/>
      <c r="AA40" s="450"/>
      <c r="AB40" s="461"/>
      <c r="AC40" s="462" t="s">
        <v>441</v>
      </c>
      <c r="AD40" s="462" t="s">
        <v>442</v>
      </c>
      <c r="AE40" s="463" t="s">
        <v>443</v>
      </c>
      <c r="AF40" s="463" t="s">
        <v>444</v>
      </c>
      <c r="AG40" s="464" t="s">
        <v>457</v>
      </c>
      <c r="AH40" s="464" t="s">
        <v>458</v>
      </c>
      <c r="AI40" s="353"/>
      <c r="AJ40" s="353"/>
      <c r="AK40" s="352"/>
      <c r="AL40" s="354"/>
      <c r="AM40" s="352"/>
      <c r="AN40" s="354"/>
      <c r="AO40" s="353"/>
      <c r="AP40" s="353"/>
      <c r="AQ40" s="569"/>
      <c r="AR40" s="570"/>
    </row>
    <row r="41" spans="1:44" ht="18" customHeight="1" x14ac:dyDescent="0.55000000000000004">
      <c r="A41" s="35"/>
      <c r="D41" s="346"/>
      <c r="E41" s="346"/>
      <c r="F41" s="349"/>
      <c r="G41" s="283" t="s">
        <v>29</v>
      </c>
      <c r="H41" s="284">
        <f>'Cheltuit  (din transfer 1 FSM)'!D236</f>
        <v>11.1111</v>
      </c>
      <c r="I41" s="283" t="s">
        <v>29</v>
      </c>
      <c r="J41" s="284">
        <f>'Cheltuit  (din transfer 2 FSM)'!D73</f>
        <v>12.222200000000001</v>
      </c>
      <c r="K41" s="289" t="s">
        <v>29</v>
      </c>
      <c r="L41" s="290">
        <f>H41</f>
        <v>11.1111</v>
      </c>
      <c r="M41" s="286" t="s">
        <v>29</v>
      </c>
      <c r="N41" s="287">
        <f>'Cheltuit  (din transfer 2 FSM)'!D73</f>
        <v>12.222200000000001</v>
      </c>
      <c r="O41" s="315"/>
      <c r="P41" s="329" t="s">
        <v>429</v>
      </c>
      <c r="Q41" s="283" t="s">
        <v>29</v>
      </c>
      <c r="R41" s="284">
        <f>'Cheltuit  (din transfer 3 FSM)'!D168</f>
        <v>13.333299999999999</v>
      </c>
      <c r="S41" s="286" t="s">
        <v>29</v>
      </c>
      <c r="T41" s="287">
        <f>'Cheltuit  (sold transfer 2 FSM)'!D83</f>
        <v>12.222200000000001</v>
      </c>
      <c r="U41" s="292" t="s">
        <v>29</v>
      </c>
      <c r="V41" s="293">
        <f>'Cheltuit  (din transfer 3 FSM)'!D168</f>
        <v>13.333299999999999</v>
      </c>
      <c r="W41" s="346"/>
      <c r="X41" s="346"/>
      <c r="Y41" s="283" t="s">
        <v>29</v>
      </c>
      <c r="Z41" s="284">
        <v>14.4444</v>
      </c>
      <c r="AA41" s="283" t="s">
        <v>29</v>
      </c>
      <c r="AB41" s="284">
        <v>1.5555000000000001</v>
      </c>
      <c r="AC41" s="295" t="s">
        <v>29</v>
      </c>
      <c r="AD41" s="338">
        <v>13.333299999999999</v>
      </c>
      <c r="AE41" s="298" t="s">
        <v>29</v>
      </c>
      <c r="AF41" s="299">
        <v>14.4444</v>
      </c>
      <c r="AG41" s="302" t="s">
        <v>29</v>
      </c>
      <c r="AH41" s="303">
        <v>15.5555</v>
      </c>
      <c r="AI41" s="31"/>
      <c r="AJ41" s="31"/>
      <c r="AK41" s="254"/>
      <c r="AL41" s="254"/>
      <c r="AM41" s="254"/>
      <c r="AN41" s="254"/>
      <c r="AP41" s="346"/>
      <c r="AQ41" s="564"/>
      <c r="AR41" s="565"/>
    </row>
    <row r="43" spans="1:44" x14ac:dyDescent="0.4">
      <c r="AK43" s="617" t="s">
        <v>462</v>
      </c>
      <c r="AL43" s="617"/>
      <c r="AM43" s="617"/>
      <c r="AN43" s="617"/>
      <c r="AO43" s="617"/>
    </row>
    <row r="44" spans="1:44" x14ac:dyDescent="0.4">
      <c r="AK44" s="618"/>
      <c r="AL44" s="618"/>
      <c r="AM44" s="618"/>
      <c r="AN44" s="618"/>
      <c r="AO44" s="618"/>
    </row>
    <row r="45" spans="1:44" s="39" customFormat="1" ht="18.600000000000001" customHeight="1" x14ac:dyDescent="0.45">
      <c r="A45" s="46" t="s">
        <v>349</v>
      </c>
      <c r="G45" s="46"/>
      <c r="H45" s="46"/>
      <c r="J45" s="46" t="s">
        <v>348</v>
      </c>
      <c r="L45" s="46" t="s">
        <v>109</v>
      </c>
      <c r="O45" s="46"/>
      <c r="P45" s="333"/>
      <c r="Q45" s="251"/>
      <c r="R45" s="46"/>
      <c r="T45" s="46"/>
      <c r="U45" s="46"/>
      <c r="V45" s="46"/>
      <c r="W45" s="46"/>
      <c r="X45" s="46"/>
      <c r="Y45" s="46"/>
      <c r="Z45" s="46"/>
      <c r="AA45" s="256"/>
      <c r="AB45" s="46"/>
      <c r="AC45" s="46"/>
      <c r="AD45" s="46"/>
      <c r="AE45" s="256"/>
      <c r="AF45" s="46"/>
      <c r="AG45" s="46"/>
      <c r="AH45" s="260"/>
      <c r="AI45" s="260"/>
      <c r="AJ45" s="260"/>
      <c r="AK45" s="613" t="s">
        <v>447</v>
      </c>
      <c r="AL45" s="614"/>
      <c r="AM45" s="55" t="s">
        <v>5</v>
      </c>
      <c r="AN45" s="241" t="s">
        <v>6</v>
      </c>
      <c r="AO45" s="369" t="s">
        <v>461</v>
      </c>
    </row>
    <row r="46" spans="1:44" ht="21.6" customHeight="1" x14ac:dyDescent="0.45">
      <c r="Q46" s="254"/>
      <c r="AK46" s="613" t="s">
        <v>448</v>
      </c>
      <c r="AL46" s="615"/>
      <c r="AM46" s="356">
        <f>G39-K39</f>
        <v>1110.1800000000003</v>
      </c>
      <c r="AN46" s="357">
        <f>H39-L39</f>
        <v>99.916299916299977</v>
      </c>
      <c r="AO46" s="315"/>
    </row>
    <row r="47" spans="1:44" ht="19.2" customHeight="1" x14ac:dyDescent="0.45">
      <c r="D47" s="30"/>
      <c r="E47" s="30"/>
      <c r="G47" s="242" t="s">
        <v>13</v>
      </c>
      <c r="AK47" s="613" t="s">
        <v>449</v>
      </c>
      <c r="AL47" s="615"/>
      <c r="AM47" s="356">
        <f>I39-M39</f>
        <v>8964.2799999999988</v>
      </c>
      <c r="AN47" s="357">
        <f>J39-N39</f>
        <v>733.4424244407719</v>
      </c>
      <c r="AO47" s="315"/>
    </row>
    <row r="48" spans="1:44" ht="19.2" customHeight="1" x14ac:dyDescent="0.45">
      <c r="A48" s="36" t="s">
        <v>40</v>
      </c>
      <c r="R48" s="46"/>
      <c r="S48" s="39"/>
      <c r="T48" s="39"/>
      <c r="U48" s="39"/>
      <c r="V48" s="46"/>
      <c r="W48" s="46"/>
      <c r="X48" s="46"/>
      <c r="Y48" s="46"/>
      <c r="Z48" s="46"/>
      <c r="AC48" s="39"/>
      <c r="AD48" s="46"/>
      <c r="AK48" s="613" t="s">
        <v>450</v>
      </c>
      <c r="AL48" s="615"/>
      <c r="AM48" s="356">
        <f>Q39-U39</f>
        <v>4386.1999999999825</v>
      </c>
      <c r="AN48" s="356">
        <f>R39-V39</f>
        <v>330.82879757974388</v>
      </c>
      <c r="AO48" s="315"/>
    </row>
    <row r="49" spans="1:41" s="39" customFormat="1" ht="19.2" customHeight="1" x14ac:dyDescent="0.45">
      <c r="A49" s="37" t="s">
        <v>779</v>
      </c>
      <c r="B49" s="38"/>
      <c r="C49" s="38"/>
      <c r="D49" s="38"/>
      <c r="E49" s="38"/>
      <c r="F49" s="38"/>
      <c r="G49" s="38"/>
      <c r="H49" s="37"/>
      <c r="I49" s="38"/>
      <c r="P49" s="273"/>
      <c r="AA49" s="251"/>
      <c r="AE49" s="251"/>
      <c r="AH49" s="257"/>
      <c r="AI49" s="257"/>
      <c r="AJ49" s="257"/>
      <c r="AK49" s="613" t="s">
        <v>451</v>
      </c>
      <c r="AL49" s="615"/>
      <c r="AM49" s="358">
        <f>Y39-AE39</f>
        <v>101110.8</v>
      </c>
      <c r="AN49" s="358">
        <f>Z39-AF39</f>
        <v>7000</v>
      </c>
      <c r="AO49" s="368"/>
    </row>
    <row r="50" spans="1:41" ht="19.2" customHeight="1" x14ac:dyDescent="0.45">
      <c r="AK50" s="613" t="s">
        <v>452</v>
      </c>
      <c r="AL50" s="615"/>
      <c r="AM50" s="356"/>
      <c r="AN50" s="357"/>
      <c r="AO50" s="315"/>
    </row>
    <row r="51" spans="1:41" s="39" customFormat="1" ht="19.2" customHeight="1" x14ac:dyDescent="0.45">
      <c r="A51" s="37" t="s">
        <v>775</v>
      </c>
      <c r="B51" s="38"/>
      <c r="C51" s="38"/>
      <c r="D51" s="38"/>
      <c r="E51" s="38"/>
      <c r="F51" s="38"/>
      <c r="G51" s="38"/>
      <c r="H51" s="38"/>
      <c r="I51" s="38"/>
      <c r="J51" s="38"/>
      <c r="P51" s="273"/>
      <c r="AA51" s="251"/>
      <c r="AE51" s="251"/>
      <c r="AH51" s="257"/>
      <c r="AI51" s="257"/>
      <c r="AJ51" s="257"/>
      <c r="AK51" s="611" t="s">
        <v>403</v>
      </c>
      <c r="AL51" s="612"/>
      <c r="AM51" s="350">
        <f>AK39-AM39</f>
        <v>107796.52999999997</v>
      </c>
      <c r="AN51" s="350">
        <f>AL39-AN39</f>
        <v>7528.0557289699173</v>
      </c>
      <c r="AO51" s="368"/>
    </row>
    <row r="52" spans="1:41" ht="3" hidden="1" customHeight="1" x14ac:dyDescent="0.4"/>
    <row r="53" spans="1:41" ht="13.8" x14ac:dyDescent="0.45">
      <c r="A53" s="37" t="s">
        <v>776</v>
      </c>
      <c r="B53" s="37"/>
      <c r="C53" s="37"/>
      <c r="D53" s="37"/>
      <c r="E53" s="37"/>
      <c r="F53" s="37"/>
      <c r="G53" s="37"/>
      <c r="H53" s="37"/>
      <c r="I53" s="37"/>
      <c r="J53" s="261"/>
      <c r="AM53" s="31" t="s">
        <v>459</v>
      </c>
      <c r="AN53" s="31" t="s">
        <v>460</v>
      </c>
    </row>
    <row r="54" spans="1:41" x14ac:dyDescent="0.4">
      <c r="A54" s="261"/>
      <c r="B54" s="261"/>
      <c r="C54" s="261"/>
      <c r="D54" s="261"/>
      <c r="E54" s="261"/>
      <c r="F54" s="261"/>
      <c r="G54" s="261"/>
      <c r="H54" s="261"/>
      <c r="I54" s="261"/>
      <c r="J54" s="261"/>
    </row>
    <row r="55" spans="1:41" x14ac:dyDescent="0.4">
      <c r="A55" s="261"/>
      <c r="B55" s="261"/>
      <c r="C55" s="261"/>
      <c r="D55" s="261"/>
      <c r="E55" s="261"/>
      <c r="F55" s="261"/>
      <c r="G55" s="261"/>
      <c r="H55" s="261"/>
      <c r="I55" s="261"/>
      <c r="J55" s="261"/>
    </row>
  </sheetData>
  <mergeCells count="32">
    <mergeCell ref="AK15:AP15"/>
    <mergeCell ref="AK16:AL16"/>
    <mergeCell ref="AM16:AN16"/>
    <mergeCell ref="AK43:AO44"/>
    <mergeCell ref="K16:L16"/>
    <mergeCell ref="M16:N16"/>
    <mergeCell ref="Q16:R16"/>
    <mergeCell ref="AE16:AF16"/>
    <mergeCell ref="I16:J16"/>
    <mergeCell ref="AK51:AL51"/>
    <mergeCell ref="AK45:AL45"/>
    <mergeCell ref="AK46:AL46"/>
    <mergeCell ref="AK47:AL47"/>
    <mergeCell ref="AK48:AL48"/>
    <mergeCell ref="AK49:AL49"/>
    <mergeCell ref="AK50:AL50"/>
    <mergeCell ref="AQ15:AQ16"/>
    <mergeCell ref="AR15:AR16"/>
    <mergeCell ref="A15:F15"/>
    <mergeCell ref="U16:V16"/>
    <mergeCell ref="AC16:AD16"/>
    <mergeCell ref="D16:D17"/>
    <mergeCell ref="E16:E17"/>
    <mergeCell ref="G16:H16"/>
    <mergeCell ref="Q15:X15"/>
    <mergeCell ref="F16:F17"/>
    <mergeCell ref="Y15:AJ15"/>
    <mergeCell ref="Y16:Z16"/>
    <mergeCell ref="S16:T16"/>
    <mergeCell ref="G15:P15"/>
    <mergeCell ref="AG16:AH16"/>
    <mergeCell ref="AA16:AB16"/>
  </mergeCells>
  <phoneticPr fontId="0" type="noConversion"/>
  <pageMargins left="0.23622047244094491" right="0.23622047244094491" top="0.39370078740157483" bottom="0.39370078740157483" header="0.31496062992125984" footer="0.31496062992125984"/>
  <pageSetup paperSize="9" scale="82" orientation="landscape" r:id="rId1"/>
  <headerFooter alignWithMargins="0"/>
  <ignoredErrors>
    <ignoredError sqref="D19 D24:E24 B30" formulaRange="1"/>
    <ignoredError sqref="F30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66"/>
  </sheetPr>
  <dimension ref="A1"/>
  <sheetViews>
    <sheetView topLeftCell="A4" workbookViewId="0">
      <selection activeCell="P25" sqref="P25"/>
    </sheetView>
  </sheetViews>
  <sheetFormatPr defaultRowHeight="12.3" x14ac:dyDescent="0.4"/>
  <sheetData>
    <row r="1" spans="1:1" x14ac:dyDescent="0.4">
      <c r="A1" s="35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K430"/>
  <sheetViews>
    <sheetView topLeftCell="A76" zoomScale="85" zoomScaleNormal="85" zoomScaleSheetLayoutView="70" workbookViewId="0">
      <selection activeCell="H86" sqref="H86"/>
    </sheetView>
  </sheetViews>
  <sheetFormatPr defaultColWidth="8.6640625" defaultRowHeight="12.3" x14ac:dyDescent="0.4"/>
  <cols>
    <col min="1" max="1" width="7.44140625" style="6" customWidth="1"/>
    <col min="2" max="2" width="11.109375" style="6" customWidth="1"/>
    <col min="3" max="3" width="17.88671875" style="6" customWidth="1"/>
    <col min="4" max="4" width="31.5546875" style="6" customWidth="1"/>
    <col min="5" max="5" width="32.44140625" style="6" customWidth="1"/>
    <col min="6" max="6" width="56.33203125" style="6" customWidth="1"/>
    <col min="7" max="7" width="11.109375" style="76" customWidth="1"/>
    <col min="8" max="8" width="11.44140625" style="6" bestFit="1" customWidth="1"/>
    <col min="9" max="9" width="8.6640625" style="25"/>
    <col min="10" max="16384" width="8.6640625" style="6"/>
  </cols>
  <sheetData>
    <row r="1" spans="1:9" s="62" customFormat="1" ht="21" customHeight="1" x14ac:dyDescent="0.4">
      <c r="A1" s="64" t="s">
        <v>409</v>
      </c>
      <c r="B1" s="65"/>
      <c r="C1" s="65"/>
      <c r="D1" s="65"/>
      <c r="E1" s="65"/>
      <c r="F1" s="66"/>
      <c r="G1" s="18"/>
      <c r="H1" s="67" t="s">
        <v>15</v>
      </c>
      <c r="I1" s="109" t="s">
        <v>15</v>
      </c>
    </row>
    <row r="2" spans="1:9" s="62" customFormat="1" ht="21" customHeight="1" x14ac:dyDescent="0.4">
      <c r="A2" s="64" t="s">
        <v>474</v>
      </c>
      <c r="E2" s="62" t="s">
        <v>410</v>
      </c>
      <c r="F2" s="66"/>
      <c r="G2" s="66"/>
      <c r="H2" s="67" t="s">
        <v>21</v>
      </c>
      <c r="I2" s="109" t="s">
        <v>21</v>
      </c>
    </row>
    <row r="3" spans="1:9" s="62" customFormat="1" ht="21" customHeight="1" x14ac:dyDescent="0.4">
      <c r="G3" s="66"/>
      <c r="H3" s="22"/>
      <c r="I3" s="110"/>
    </row>
    <row r="4" spans="1:9" s="62" customFormat="1" ht="21" customHeight="1" x14ac:dyDescent="0.4">
      <c r="A4" s="309" t="s">
        <v>407</v>
      </c>
      <c r="B4" s="304"/>
      <c r="C4" s="304"/>
      <c r="D4" s="304"/>
      <c r="E4" s="305" t="str">
        <f>'Raport financiar'!C4</f>
        <v>Asociația Obștească ”Galbenă Gutue”</v>
      </c>
      <c r="I4" s="25"/>
    </row>
    <row r="5" spans="1:9" s="62" customFormat="1" ht="16.350000000000001" customHeight="1" x14ac:dyDescent="0.4">
      <c r="A5" s="310" t="s">
        <v>52</v>
      </c>
      <c r="B5" s="304"/>
      <c r="C5" s="304"/>
      <c r="D5" s="304"/>
      <c r="E5" s="68"/>
      <c r="F5" s="68"/>
      <c r="G5" s="22"/>
      <c r="I5" s="25"/>
    </row>
    <row r="6" spans="1:9" s="62" customFormat="1" ht="17.25" customHeight="1" x14ac:dyDescent="0.4">
      <c r="A6" s="63"/>
      <c r="E6" s="68"/>
      <c r="F6" s="23"/>
      <c r="G6" s="68"/>
      <c r="H6" s="68"/>
      <c r="I6" s="111"/>
    </row>
    <row r="7" spans="1:9" s="62" customFormat="1" ht="17.100000000000001" customHeight="1" x14ac:dyDescent="0.4">
      <c r="B7" s="64" t="s">
        <v>12</v>
      </c>
      <c r="C7" s="64"/>
      <c r="D7" s="64"/>
      <c r="E7" s="22" t="str">
        <f>'Raport financiar'!C7</f>
        <v>Chisinau, str. Stefan cel Mare 1, of. 1</v>
      </c>
      <c r="G7" s="18" t="s">
        <v>14</v>
      </c>
      <c r="H7" s="63" t="s">
        <v>699</v>
      </c>
      <c r="I7" s="112"/>
    </row>
    <row r="8" spans="1:9" s="62" customFormat="1" ht="17.100000000000001" customHeight="1" x14ac:dyDescent="0.4">
      <c r="B8" s="64" t="s">
        <v>22</v>
      </c>
      <c r="C8" s="64"/>
      <c r="D8" s="64"/>
      <c r="E8" s="646" t="str">
        <f>'Raport financiar'!C8</f>
        <v>373 22 123456</v>
      </c>
      <c r="F8" s="647"/>
      <c r="G8" s="647"/>
      <c r="H8" s="647"/>
      <c r="I8" s="647"/>
    </row>
    <row r="9" spans="1:9" s="62" customFormat="1" ht="17.100000000000001" customHeight="1" x14ac:dyDescent="0.4">
      <c r="B9" s="64" t="s">
        <v>9</v>
      </c>
      <c r="C9" s="64"/>
      <c r="D9" s="64"/>
      <c r="E9" s="646">
        <f>'Raport financiar'!C9</f>
        <v>12345</v>
      </c>
      <c r="F9" s="647"/>
      <c r="G9" s="647"/>
      <c r="H9" s="647"/>
      <c r="I9" s="647"/>
    </row>
    <row r="10" spans="1:9" s="62" customFormat="1" ht="17.100000000000001" customHeight="1" x14ac:dyDescent="0.4">
      <c r="B10" s="64" t="s">
        <v>51</v>
      </c>
      <c r="C10" s="64"/>
      <c r="D10" s="64"/>
      <c r="E10" s="651" t="str">
        <f>'Raport financiar'!C10</f>
        <v>01.08.2019</v>
      </c>
      <c r="F10" s="647"/>
      <c r="G10" s="647"/>
      <c r="H10" s="647"/>
      <c r="I10" s="647"/>
    </row>
    <row r="11" spans="1:9" s="62" customFormat="1" ht="17.100000000000001" customHeight="1" x14ac:dyDescent="0.4">
      <c r="B11" s="83" t="s">
        <v>27</v>
      </c>
      <c r="C11" s="83"/>
      <c r="D11" s="83"/>
      <c r="E11" s="646" t="s">
        <v>595</v>
      </c>
      <c r="F11" s="647"/>
      <c r="G11" s="647"/>
      <c r="H11" s="647"/>
      <c r="I11" s="647"/>
    </row>
    <row r="12" spans="1:9" s="62" customFormat="1" ht="17.100000000000001" customHeight="1" x14ac:dyDescent="0.4">
      <c r="B12" s="64" t="s">
        <v>782</v>
      </c>
      <c r="C12" s="64"/>
      <c r="D12" s="64"/>
      <c r="E12" s="646" t="str">
        <f>'Raport financiar'!C12</f>
        <v>"Egalitate și Participoare Civică"</v>
      </c>
      <c r="F12" s="647"/>
      <c r="G12" s="647"/>
      <c r="H12" s="647"/>
      <c r="I12" s="647"/>
    </row>
    <row r="13" spans="1:9" s="62" customFormat="1" ht="30.6" customHeight="1" x14ac:dyDescent="0.4">
      <c r="B13" s="64" t="s">
        <v>11</v>
      </c>
      <c r="C13" s="64"/>
      <c r="D13" s="64"/>
      <c r="E13" s="646" t="str">
        <f>'Raport financiar'!C13</f>
        <v>„Discriminarea şi Diversitatea pe Înţelesul Tuturor”</v>
      </c>
      <c r="F13" s="647"/>
      <c r="G13" s="647"/>
      <c r="H13" s="647"/>
      <c r="I13" s="647"/>
    </row>
    <row r="14" spans="1:9" s="62" customFormat="1" ht="17.100000000000001" customHeight="1" x14ac:dyDescent="0.4">
      <c r="B14" s="64" t="s">
        <v>17</v>
      </c>
      <c r="C14" s="64"/>
      <c r="D14" s="64"/>
      <c r="E14" s="68" t="s">
        <v>798</v>
      </c>
      <c r="F14" s="68"/>
      <c r="G14" s="68"/>
      <c r="I14" s="25"/>
    </row>
    <row r="15" spans="1:9" ht="13.5" customHeight="1" thickBot="1" x14ac:dyDescent="0.45">
      <c r="B15" s="69"/>
      <c r="C15" s="69"/>
      <c r="D15" s="69"/>
      <c r="E15" s="70"/>
      <c r="F15" s="70"/>
      <c r="G15" s="71"/>
    </row>
    <row r="16" spans="1:9" s="27" customFormat="1" ht="36.9" customHeight="1" thickBot="1" x14ac:dyDescent="0.45">
      <c r="A16" s="658" t="s">
        <v>16</v>
      </c>
      <c r="B16" s="658" t="s">
        <v>41</v>
      </c>
      <c r="C16" s="658"/>
      <c r="D16" s="658" t="s">
        <v>47</v>
      </c>
      <c r="E16" s="658"/>
      <c r="F16" s="658"/>
      <c r="G16" s="26" t="s">
        <v>43</v>
      </c>
      <c r="H16" s="26" t="s">
        <v>43</v>
      </c>
      <c r="I16" s="658" t="s">
        <v>29</v>
      </c>
    </row>
    <row r="17" spans="1:10" s="24" customFormat="1" ht="38.4" customHeight="1" thickBot="1" x14ac:dyDescent="0.45">
      <c r="A17" s="658"/>
      <c r="B17" s="72" t="s">
        <v>53</v>
      </c>
      <c r="C17" s="72" t="s">
        <v>45</v>
      </c>
      <c r="D17" s="72" t="s">
        <v>54</v>
      </c>
      <c r="E17" s="72" t="s">
        <v>42</v>
      </c>
      <c r="F17" s="72" t="s">
        <v>55</v>
      </c>
      <c r="G17" s="73" t="s">
        <v>46</v>
      </c>
      <c r="H17" s="73" t="s">
        <v>44</v>
      </c>
      <c r="I17" s="658"/>
    </row>
    <row r="18" spans="1:10" x14ac:dyDescent="0.4">
      <c r="A18" s="74" t="s">
        <v>0</v>
      </c>
      <c r="B18" s="75" t="s">
        <v>30</v>
      </c>
      <c r="C18" s="75" t="s">
        <v>31</v>
      </c>
      <c r="D18" s="75" t="s">
        <v>32</v>
      </c>
      <c r="E18" s="75" t="s">
        <v>33</v>
      </c>
      <c r="F18" s="75" t="s">
        <v>34</v>
      </c>
      <c r="G18" s="75" t="s">
        <v>35</v>
      </c>
      <c r="H18" s="75" t="s">
        <v>36</v>
      </c>
      <c r="I18" s="108" t="s">
        <v>37</v>
      </c>
    </row>
    <row r="19" spans="1:10" ht="18" customHeight="1" x14ac:dyDescent="0.4">
      <c r="A19" s="655" t="str">
        <f>'Raport financiar'!A19</f>
        <v>1. Supotr financiar (salarii)</v>
      </c>
      <c r="B19" s="656"/>
      <c r="C19" s="656"/>
      <c r="D19" s="656"/>
      <c r="E19" s="656"/>
      <c r="F19" s="657"/>
      <c r="G19" s="85"/>
      <c r="H19" s="85"/>
      <c r="I19" s="113"/>
    </row>
    <row r="20" spans="1:10" ht="18" customHeight="1" x14ac:dyDescent="0.4">
      <c r="A20" s="634" t="s">
        <v>204</v>
      </c>
      <c r="B20" s="635"/>
      <c r="C20" s="636"/>
      <c r="D20" s="635"/>
      <c r="E20" s="635"/>
      <c r="F20" s="86"/>
      <c r="G20" s="86"/>
      <c r="H20" s="86"/>
      <c r="I20" s="114"/>
    </row>
    <row r="21" spans="1:10" ht="52.5" customHeight="1" x14ac:dyDescent="0.4">
      <c r="A21" s="136"/>
      <c r="B21" s="137">
        <v>43710</v>
      </c>
      <c r="C21" s="138" t="s">
        <v>221</v>
      </c>
      <c r="D21" s="628" t="s">
        <v>535</v>
      </c>
      <c r="E21" s="139" t="s">
        <v>411</v>
      </c>
      <c r="F21" s="139" t="s">
        <v>596</v>
      </c>
      <c r="G21" s="140">
        <v>1110.18</v>
      </c>
      <c r="H21" s="311">
        <f t="shared" ref="H21:H53" si="0">G21/I21</f>
        <v>99.91629991629992</v>
      </c>
      <c r="I21" s="141">
        <f>$D$236</f>
        <v>11.1111</v>
      </c>
      <c r="J21" s="192"/>
    </row>
    <row r="22" spans="1:10" ht="54" customHeight="1" x14ac:dyDescent="0.4">
      <c r="A22" s="136"/>
      <c r="B22" s="137">
        <v>43710</v>
      </c>
      <c r="C22" s="138" t="s">
        <v>221</v>
      </c>
      <c r="D22" s="630"/>
      <c r="E22" s="139" t="s">
        <v>411</v>
      </c>
      <c r="F22" s="139" t="s">
        <v>132</v>
      </c>
      <c r="G22" s="140">
        <v>646.13</v>
      </c>
      <c r="H22" s="311">
        <f t="shared" si="0"/>
        <v>58.151758151758152</v>
      </c>
      <c r="I22" s="141">
        <f t="shared" ref="I22:I87" si="1">$D$236</f>
        <v>11.1111</v>
      </c>
      <c r="J22" s="192"/>
    </row>
    <row r="23" spans="1:10" ht="30.75" customHeight="1" x14ac:dyDescent="0.4">
      <c r="A23" s="136"/>
      <c r="B23" s="137">
        <v>43710</v>
      </c>
      <c r="C23" s="138" t="s">
        <v>69</v>
      </c>
      <c r="D23" s="628" t="s">
        <v>536</v>
      </c>
      <c r="E23" s="142" t="s">
        <v>68</v>
      </c>
      <c r="F23" s="143" t="s">
        <v>597</v>
      </c>
      <c r="G23" s="140">
        <v>75.349999999999994</v>
      </c>
      <c r="H23" s="311">
        <f t="shared" si="0"/>
        <v>6.7815067815067804</v>
      </c>
      <c r="I23" s="141">
        <f t="shared" si="1"/>
        <v>11.1111</v>
      </c>
      <c r="J23" s="192"/>
    </row>
    <row r="24" spans="1:10" ht="26.25" customHeight="1" x14ac:dyDescent="0.4">
      <c r="A24" s="136"/>
      <c r="B24" s="137">
        <v>43710</v>
      </c>
      <c r="C24" s="138" t="s">
        <v>65</v>
      </c>
      <c r="D24" s="629"/>
      <c r="E24" s="142" t="s">
        <v>67</v>
      </c>
      <c r="F24" s="143" t="s">
        <v>598</v>
      </c>
      <c r="G24" s="140">
        <v>26.36</v>
      </c>
      <c r="H24" s="311">
        <f t="shared" si="0"/>
        <v>2.3724023724023722</v>
      </c>
      <c r="I24" s="141">
        <f t="shared" si="1"/>
        <v>11.1111</v>
      </c>
      <c r="J24" s="192"/>
    </row>
    <row r="25" spans="1:10" ht="25.5" customHeight="1" x14ac:dyDescent="0.4">
      <c r="A25" s="136"/>
      <c r="B25" s="137">
        <v>43710</v>
      </c>
      <c r="C25" s="138" t="s">
        <v>70</v>
      </c>
      <c r="D25" s="629"/>
      <c r="E25" s="142" t="s">
        <v>66</v>
      </c>
      <c r="F25" s="143" t="s">
        <v>708</v>
      </c>
      <c r="G25" s="140">
        <v>43.95</v>
      </c>
      <c r="H25" s="311">
        <f t="shared" si="0"/>
        <v>3.9555039555039557</v>
      </c>
      <c r="I25" s="141">
        <f t="shared" si="1"/>
        <v>11.1111</v>
      </c>
      <c r="J25" s="192"/>
    </row>
    <row r="26" spans="1:10" ht="27" customHeight="1" x14ac:dyDescent="0.4">
      <c r="A26" s="136"/>
      <c r="B26" s="137">
        <v>43710</v>
      </c>
      <c r="C26" s="138" t="s">
        <v>70</v>
      </c>
      <c r="D26" s="629"/>
      <c r="E26" s="142" t="s">
        <v>66</v>
      </c>
      <c r="F26" s="143" t="s">
        <v>708</v>
      </c>
      <c r="G26" s="140">
        <v>43.95</v>
      </c>
      <c r="H26" s="311">
        <f t="shared" si="0"/>
        <v>3.9555039555039557</v>
      </c>
      <c r="I26" s="141">
        <f t="shared" si="1"/>
        <v>11.1111</v>
      </c>
      <c r="J26" s="192"/>
    </row>
    <row r="27" spans="1:10" ht="26.25" customHeight="1" x14ac:dyDescent="0.4">
      <c r="A27" s="136"/>
      <c r="B27" s="137">
        <v>43710</v>
      </c>
      <c r="C27" s="138" t="s">
        <v>71</v>
      </c>
      <c r="D27" s="630"/>
      <c r="E27" s="142" t="s">
        <v>68</v>
      </c>
      <c r="F27" s="143" t="s">
        <v>739</v>
      </c>
      <c r="G27" s="144">
        <v>288.83999999999997</v>
      </c>
      <c r="H27" s="311">
        <f t="shared" si="0"/>
        <v>25.995625995625993</v>
      </c>
      <c r="I27" s="141">
        <f t="shared" si="1"/>
        <v>11.1111</v>
      </c>
      <c r="J27" s="192"/>
    </row>
    <row r="28" spans="1:10" ht="59.25" customHeight="1" x14ac:dyDescent="0.4">
      <c r="A28" s="136"/>
      <c r="B28" s="137">
        <v>43738</v>
      </c>
      <c r="C28" s="138" t="s">
        <v>82</v>
      </c>
      <c r="D28" s="147" t="s">
        <v>537</v>
      </c>
      <c r="E28" s="139" t="s">
        <v>411</v>
      </c>
      <c r="F28" s="139" t="s">
        <v>599</v>
      </c>
      <c r="G28" s="140">
        <v>1056.98</v>
      </c>
      <c r="H28" s="311">
        <f t="shared" si="0"/>
        <v>95.128295128295122</v>
      </c>
      <c r="I28" s="141">
        <f t="shared" si="1"/>
        <v>11.1111</v>
      </c>
    </row>
    <row r="29" spans="1:10" ht="27" customHeight="1" x14ac:dyDescent="0.4">
      <c r="A29" s="136"/>
      <c r="B29" s="137">
        <v>43738</v>
      </c>
      <c r="C29" s="138" t="s">
        <v>79</v>
      </c>
      <c r="D29" s="628" t="s">
        <v>538</v>
      </c>
      <c r="E29" s="142" t="s">
        <v>68</v>
      </c>
      <c r="F29" s="143" t="s">
        <v>600</v>
      </c>
      <c r="G29" s="140">
        <v>75.349999999999994</v>
      </c>
      <c r="H29" s="311">
        <f t="shared" si="0"/>
        <v>6.7815067815067804</v>
      </c>
      <c r="I29" s="141">
        <f t="shared" si="1"/>
        <v>11.1111</v>
      </c>
    </row>
    <row r="30" spans="1:10" ht="28.5" customHeight="1" x14ac:dyDescent="0.4">
      <c r="A30" s="136"/>
      <c r="B30" s="137">
        <v>43738</v>
      </c>
      <c r="C30" s="138" t="s">
        <v>81</v>
      </c>
      <c r="D30" s="629"/>
      <c r="E30" s="142" t="s">
        <v>67</v>
      </c>
      <c r="F30" s="143" t="s">
        <v>601</v>
      </c>
      <c r="G30" s="140">
        <v>79.56</v>
      </c>
      <c r="H30" s="311">
        <f t="shared" si="0"/>
        <v>7.1604071604071606</v>
      </c>
      <c r="I30" s="141">
        <f t="shared" si="1"/>
        <v>11.1111</v>
      </c>
    </row>
    <row r="31" spans="1:10" ht="25.5" customHeight="1" x14ac:dyDescent="0.4">
      <c r="A31" s="136"/>
      <c r="B31" s="137">
        <v>43738</v>
      </c>
      <c r="C31" s="138" t="s">
        <v>80</v>
      </c>
      <c r="D31" s="629"/>
      <c r="E31" s="142" t="s">
        <v>66</v>
      </c>
      <c r="F31" s="143" t="s">
        <v>709</v>
      </c>
      <c r="G31" s="140">
        <v>43.95</v>
      </c>
      <c r="H31" s="311">
        <f t="shared" si="0"/>
        <v>3.9555039555039557</v>
      </c>
      <c r="I31" s="141">
        <f t="shared" si="1"/>
        <v>11.1111</v>
      </c>
    </row>
    <row r="32" spans="1:10" ht="26.25" customHeight="1" x14ac:dyDescent="0.4">
      <c r="A32" s="136"/>
      <c r="B32" s="137">
        <v>43738</v>
      </c>
      <c r="C32" s="138" t="s">
        <v>80</v>
      </c>
      <c r="D32" s="629"/>
      <c r="E32" s="142" t="s">
        <v>66</v>
      </c>
      <c r="F32" s="143" t="s">
        <v>709</v>
      </c>
      <c r="G32" s="140">
        <v>43.95</v>
      </c>
      <c r="H32" s="311">
        <f t="shared" si="0"/>
        <v>3.9555039555039557</v>
      </c>
      <c r="I32" s="141">
        <f t="shared" si="1"/>
        <v>11.1111</v>
      </c>
    </row>
    <row r="33" spans="1:9" ht="24.75" customHeight="1" x14ac:dyDescent="0.4">
      <c r="A33" s="136"/>
      <c r="B33" s="137">
        <v>43738</v>
      </c>
      <c r="C33" s="138" t="s">
        <v>78</v>
      </c>
      <c r="D33" s="630"/>
      <c r="E33" s="142" t="s">
        <v>68</v>
      </c>
      <c r="F33" s="143" t="s">
        <v>740</v>
      </c>
      <c r="G33" s="140">
        <v>288.83999999999997</v>
      </c>
      <c r="H33" s="311">
        <f t="shared" si="0"/>
        <v>25.995625995625993</v>
      </c>
      <c r="I33" s="141">
        <f t="shared" si="1"/>
        <v>11.1111</v>
      </c>
    </row>
    <row r="34" spans="1:9" ht="60.75" customHeight="1" x14ac:dyDescent="0.4">
      <c r="A34" s="136"/>
      <c r="B34" s="137">
        <v>43768</v>
      </c>
      <c r="C34" s="138" t="s">
        <v>101</v>
      </c>
      <c r="D34" s="147" t="s">
        <v>539</v>
      </c>
      <c r="E34" s="139" t="s">
        <v>411</v>
      </c>
      <c r="F34" s="139" t="s">
        <v>602</v>
      </c>
      <c r="G34" s="140">
        <v>1056.98</v>
      </c>
      <c r="H34" s="311">
        <f t="shared" si="0"/>
        <v>95.128295128295122</v>
      </c>
      <c r="I34" s="141">
        <f t="shared" si="1"/>
        <v>11.1111</v>
      </c>
    </row>
    <row r="35" spans="1:9" ht="22.5" customHeight="1" x14ac:dyDescent="0.4">
      <c r="A35" s="136"/>
      <c r="B35" s="137">
        <v>43768</v>
      </c>
      <c r="C35" s="138" t="s">
        <v>97</v>
      </c>
      <c r="D35" s="628" t="s">
        <v>540</v>
      </c>
      <c r="E35" s="142" t="s">
        <v>68</v>
      </c>
      <c r="F35" s="143" t="s">
        <v>603</v>
      </c>
      <c r="G35" s="140">
        <v>75.349999999999994</v>
      </c>
      <c r="H35" s="311">
        <f t="shared" si="0"/>
        <v>6.7815067815067804</v>
      </c>
      <c r="I35" s="141">
        <f t="shared" si="1"/>
        <v>11.1111</v>
      </c>
    </row>
    <row r="36" spans="1:9" ht="25.5" customHeight="1" x14ac:dyDescent="0.4">
      <c r="A36" s="136"/>
      <c r="B36" s="137">
        <v>43768</v>
      </c>
      <c r="C36" s="138" t="s">
        <v>137</v>
      </c>
      <c r="D36" s="629"/>
      <c r="E36" s="142" t="s">
        <v>67</v>
      </c>
      <c r="F36" s="143" t="s">
        <v>604</v>
      </c>
      <c r="G36" s="140">
        <v>79.56</v>
      </c>
      <c r="H36" s="311">
        <f t="shared" si="0"/>
        <v>7.1604071604071606</v>
      </c>
      <c r="I36" s="141">
        <f t="shared" si="1"/>
        <v>11.1111</v>
      </c>
    </row>
    <row r="37" spans="1:9" ht="22.5" customHeight="1" x14ac:dyDescent="0.4">
      <c r="A37" s="136"/>
      <c r="B37" s="137">
        <v>43768</v>
      </c>
      <c r="C37" s="138" t="s">
        <v>98</v>
      </c>
      <c r="D37" s="629"/>
      <c r="E37" s="142" t="s">
        <v>66</v>
      </c>
      <c r="F37" s="143" t="s">
        <v>710</v>
      </c>
      <c r="G37" s="140">
        <v>43.95</v>
      </c>
      <c r="H37" s="311">
        <f t="shared" si="0"/>
        <v>3.9555039555039557</v>
      </c>
      <c r="I37" s="141">
        <f t="shared" si="1"/>
        <v>11.1111</v>
      </c>
    </row>
    <row r="38" spans="1:9" ht="22.5" customHeight="1" x14ac:dyDescent="0.4">
      <c r="A38" s="136"/>
      <c r="B38" s="137">
        <v>43768</v>
      </c>
      <c r="C38" s="138" t="s">
        <v>98</v>
      </c>
      <c r="D38" s="629"/>
      <c r="E38" s="142" t="s">
        <v>66</v>
      </c>
      <c r="F38" s="143" t="s">
        <v>711</v>
      </c>
      <c r="G38" s="140">
        <v>43.95</v>
      </c>
      <c r="H38" s="311">
        <f t="shared" si="0"/>
        <v>3.9555039555039557</v>
      </c>
      <c r="I38" s="141">
        <f t="shared" si="1"/>
        <v>11.1111</v>
      </c>
    </row>
    <row r="39" spans="1:9" ht="28.5" customHeight="1" x14ac:dyDescent="0.4">
      <c r="A39" s="136"/>
      <c r="B39" s="137">
        <v>43768</v>
      </c>
      <c r="C39" s="138" t="s">
        <v>99</v>
      </c>
      <c r="D39" s="630"/>
      <c r="E39" s="142" t="s">
        <v>68</v>
      </c>
      <c r="F39" s="143" t="s">
        <v>741</v>
      </c>
      <c r="G39" s="140">
        <v>288.83999999999997</v>
      </c>
      <c r="H39" s="311">
        <f t="shared" si="0"/>
        <v>25.995625995625993</v>
      </c>
      <c r="I39" s="141">
        <f t="shared" si="1"/>
        <v>11.1111</v>
      </c>
    </row>
    <row r="40" spans="1:9" ht="56.25" customHeight="1" x14ac:dyDescent="0.4">
      <c r="A40" s="136"/>
      <c r="B40" s="137">
        <v>43801</v>
      </c>
      <c r="C40" s="138" t="s">
        <v>140</v>
      </c>
      <c r="D40" s="147" t="s">
        <v>541</v>
      </c>
      <c r="E40" s="139" t="s">
        <v>411</v>
      </c>
      <c r="F40" s="139" t="s">
        <v>605</v>
      </c>
      <c r="G40" s="140">
        <v>1056.97</v>
      </c>
      <c r="H40" s="311">
        <f t="shared" si="0"/>
        <v>95.127395127395133</v>
      </c>
      <c r="I40" s="141">
        <f t="shared" si="1"/>
        <v>11.1111</v>
      </c>
    </row>
    <row r="41" spans="1:9" ht="28.5" customHeight="1" x14ac:dyDescent="0.4">
      <c r="A41" s="136"/>
      <c r="B41" s="137">
        <v>43801</v>
      </c>
      <c r="C41" s="138" t="s">
        <v>141</v>
      </c>
      <c r="D41" s="628" t="s">
        <v>542</v>
      </c>
      <c r="E41" s="142" t="s">
        <v>68</v>
      </c>
      <c r="F41" s="143" t="s">
        <v>606</v>
      </c>
      <c r="G41" s="140">
        <v>75.36</v>
      </c>
      <c r="H41" s="311">
        <f t="shared" si="0"/>
        <v>6.782406782406782</v>
      </c>
      <c r="I41" s="141">
        <f t="shared" si="1"/>
        <v>11.1111</v>
      </c>
    </row>
    <row r="42" spans="1:9" ht="28.5" customHeight="1" x14ac:dyDescent="0.4">
      <c r="A42" s="136"/>
      <c r="B42" s="137">
        <v>43801</v>
      </c>
      <c r="C42" s="138" t="s">
        <v>142</v>
      </c>
      <c r="D42" s="629"/>
      <c r="E42" s="142" t="s">
        <v>67</v>
      </c>
      <c r="F42" s="143" t="s">
        <v>607</v>
      </c>
      <c r="G42" s="140">
        <v>79.56</v>
      </c>
      <c r="H42" s="311">
        <f t="shared" si="0"/>
        <v>7.1604071604071606</v>
      </c>
      <c r="I42" s="141">
        <f t="shared" si="1"/>
        <v>11.1111</v>
      </c>
    </row>
    <row r="43" spans="1:9" ht="28.5" customHeight="1" x14ac:dyDescent="0.4">
      <c r="A43" s="136"/>
      <c r="B43" s="137">
        <v>43801</v>
      </c>
      <c r="C43" s="138" t="s">
        <v>143</v>
      </c>
      <c r="D43" s="629"/>
      <c r="E43" s="142" t="s">
        <v>66</v>
      </c>
      <c r="F43" s="143" t="s">
        <v>712</v>
      </c>
      <c r="G43" s="140">
        <v>43.95</v>
      </c>
      <c r="H43" s="311">
        <f t="shared" si="0"/>
        <v>3.9555039555039557</v>
      </c>
      <c r="I43" s="141">
        <f t="shared" si="1"/>
        <v>11.1111</v>
      </c>
    </row>
    <row r="44" spans="1:9" ht="28.5" customHeight="1" x14ac:dyDescent="0.4">
      <c r="A44" s="136"/>
      <c r="B44" s="137">
        <v>43801</v>
      </c>
      <c r="C44" s="138" t="s">
        <v>143</v>
      </c>
      <c r="D44" s="629"/>
      <c r="E44" s="142" t="s">
        <v>66</v>
      </c>
      <c r="F44" s="143" t="s">
        <v>713</v>
      </c>
      <c r="G44" s="140">
        <v>43.95</v>
      </c>
      <c r="H44" s="311">
        <f t="shared" si="0"/>
        <v>3.9555039555039557</v>
      </c>
      <c r="I44" s="141">
        <f t="shared" si="1"/>
        <v>11.1111</v>
      </c>
    </row>
    <row r="45" spans="1:9" ht="28.5" customHeight="1" x14ac:dyDescent="0.4">
      <c r="A45" s="136"/>
      <c r="B45" s="137">
        <v>43801</v>
      </c>
      <c r="C45" s="138" t="s">
        <v>144</v>
      </c>
      <c r="D45" s="630"/>
      <c r="E45" s="142" t="s">
        <v>68</v>
      </c>
      <c r="F45" s="143" t="s">
        <v>742</v>
      </c>
      <c r="G45" s="140">
        <v>288.83999999999997</v>
      </c>
      <c r="H45" s="311">
        <f t="shared" si="0"/>
        <v>25.995625995625993</v>
      </c>
      <c r="I45" s="141">
        <f t="shared" si="1"/>
        <v>11.1111</v>
      </c>
    </row>
    <row r="46" spans="1:9" ht="54.75" customHeight="1" x14ac:dyDescent="0.4">
      <c r="A46" s="136"/>
      <c r="B46" s="137">
        <v>43826</v>
      </c>
      <c r="C46" s="138" t="s">
        <v>155</v>
      </c>
      <c r="D46" s="147" t="s">
        <v>543</v>
      </c>
      <c r="E46" s="139" t="s">
        <v>411</v>
      </c>
      <c r="F46" s="139" t="s">
        <v>608</v>
      </c>
      <c r="G46" s="140">
        <v>1056.98</v>
      </c>
      <c r="H46" s="311">
        <f t="shared" si="0"/>
        <v>95.128295128295122</v>
      </c>
      <c r="I46" s="141">
        <f t="shared" si="1"/>
        <v>11.1111</v>
      </c>
    </row>
    <row r="47" spans="1:9" ht="28.5" customHeight="1" x14ac:dyDescent="0.4">
      <c r="A47" s="136"/>
      <c r="B47" s="137">
        <v>43826</v>
      </c>
      <c r="C47" s="138" t="s">
        <v>152</v>
      </c>
      <c r="D47" s="628" t="s">
        <v>544</v>
      </c>
      <c r="E47" s="142" t="s">
        <v>68</v>
      </c>
      <c r="F47" s="143" t="s">
        <v>609</v>
      </c>
      <c r="G47" s="140">
        <v>75.349999999999994</v>
      </c>
      <c r="H47" s="311">
        <f t="shared" si="0"/>
        <v>6.7815067815067804</v>
      </c>
      <c r="I47" s="141">
        <f t="shared" si="1"/>
        <v>11.1111</v>
      </c>
    </row>
    <row r="48" spans="1:9" ht="28.5" customHeight="1" x14ac:dyDescent="0.4">
      <c r="A48" s="136"/>
      <c r="B48" s="137">
        <v>43826</v>
      </c>
      <c r="C48" s="138" t="s">
        <v>151</v>
      </c>
      <c r="D48" s="629"/>
      <c r="E48" s="142" t="s">
        <v>67</v>
      </c>
      <c r="F48" s="143" t="s">
        <v>610</v>
      </c>
      <c r="G48" s="140">
        <v>79.56</v>
      </c>
      <c r="H48" s="311">
        <f t="shared" si="0"/>
        <v>7.1604071604071606</v>
      </c>
      <c r="I48" s="141">
        <f t="shared" si="1"/>
        <v>11.1111</v>
      </c>
    </row>
    <row r="49" spans="1:9" ht="28.5" customHeight="1" x14ac:dyDescent="0.4">
      <c r="A49" s="136"/>
      <c r="B49" s="137">
        <v>43826</v>
      </c>
      <c r="C49" s="138" t="s">
        <v>153</v>
      </c>
      <c r="D49" s="629"/>
      <c r="E49" s="142" t="s">
        <v>66</v>
      </c>
      <c r="F49" s="143" t="s">
        <v>714</v>
      </c>
      <c r="G49" s="140">
        <v>43.95</v>
      </c>
      <c r="H49" s="311">
        <f t="shared" si="0"/>
        <v>3.9555039555039557</v>
      </c>
      <c r="I49" s="141">
        <f t="shared" si="1"/>
        <v>11.1111</v>
      </c>
    </row>
    <row r="50" spans="1:9" ht="28.5" customHeight="1" x14ac:dyDescent="0.4">
      <c r="A50" s="136"/>
      <c r="B50" s="137">
        <v>43826</v>
      </c>
      <c r="C50" s="138" t="s">
        <v>153</v>
      </c>
      <c r="D50" s="629"/>
      <c r="E50" s="142" t="s">
        <v>66</v>
      </c>
      <c r="F50" s="143" t="s">
        <v>715</v>
      </c>
      <c r="G50" s="140">
        <v>43.95</v>
      </c>
      <c r="H50" s="311">
        <f t="shared" si="0"/>
        <v>3.9555039555039557</v>
      </c>
      <c r="I50" s="141">
        <f t="shared" si="1"/>
        <v>11.1111</v>
      </c>
    </row>
    <row r="51" spans="1:9" ht="28.5" customHeight="1" x14ac:dyDescent="0.4">
      <c r="A51" s="136"/>
      <c r="B51" s="137">
        <v>43826</v>
      </c>
      <c r="C51" s="138" t="s">
        <v>154</v>
      </c>
      <c r="D51" s="630"/>
      <c r="E51" s="142" t="s">
        <v>68</v>
      </c>
      <c r="F51" s="143" t="s">
        <v>743</v>
      </c>
      <c r="G51" s="140">
        <v>288.83999999999997</v>
      </c>
      <c r="H51" s="311">
        <f t="shared" si="0"/>
        <v>25.995625995625993</v>
      </c>
      <c r="I51" s="141">
        <f t="shared" si="1"/>
        <v>11.1111</v>
      </c>
    </row>
    <row r="52" spans="1:9" ht="18" customHeight="1" x14ac:dyDescent="0.4">
      <c r="A52" s="625" t="s">
        <v>110</v>
      </c>
      <c r="B52" s="626"/>
      <c r="C52" s="626"/>
      <c r="D52" s="626"/>
      <c r="E52" s="626"/>
      <c r="F52" s="627"/>
      <c r="G52" s="373">
        <f>G21+G22+G28+G34+G40+G46</f>
        <v>5984.2199999999993</v>
      </c>
      <c r="H52" s="312">
        <f t="shared" si="0"/>
        <v>538.58033858033855</v>
      </c>
      <c r="I52" s="141">
        <f t="shared" si="1"/>
        <v>11.1111</v>
      </c>
    </row>
    <row r="53" spans="1:9" ht="18" customHeight="1" x14ac:dyDescent="0.4">
      <c r="A53" s="625" t="s">
        <v>786</v>
      </c>
      <c r="B53" s="626"/>
      <c r="C53" s="626"/>
      <c r="D53" s="626"/>
      <c r="E53" s="626"/>
      <c r="F53" s="627"/>
      <c r="G53" s="373">
        <f>SUM(G22:G51)-G52</f>
        <v>1494.88</v>
      </c>
      <c r="H53" s="312">
        <f t="shared" si="0"/>
        <v>134.53933453933453</v>
      </c>
      <c r="I53" s="141">
        <f t="shared" si="1"/>
        <v>11.1111</v>
      </c>
    </row>
    <row r="54" spans="1:9" ht="18" customHeight="1" x14ac:dyDescent="0.4">
      <c r="A54" s="183" t="s">
        <v>205</v>
      </c>
      <c r="B54" s="184"/>
      <c r="C54" s="184"/>
      <c r="D54" s="102"/>
      <c r="E54" s="103"/>
      <c r="F54" s="86"/>
      <c r="G54" s="95"/>
      <c r="H54" s="236"/>
      <c r="I54" s="141">
        <f t="shared" si="1"/>
        <v>11.1111</v>
      </c>
    </row>
    <row r="55" spans="1:9" ht="52.5" customHeight="1" x14ac:dyDescent="0.4">
      <c r="A55" s="136"/>
      <c r="B55" s="137">
        <v>43710</v>
      </c>
      <c r="C55" s="138" t="s">
        <v>222</v>
      </c>
      <c r="D55" s="147" t="s">
        <v>545</v>
      </c>
      <c r="E55" s="139" t="s">
        <v>412</v>
      </c>
      <c r="F55" s="139" t="s">
        <v>611</v>
      </c>
      <c r="G55" s="149">
        <v>1110.18</v>
      </c>
      <c r="H55" s="225">
        <f>G55/I55</f>
        <v>99.91629991629992</v>
      </c>
      <c r="I55" s="141">
        <f t="shared" si="1"/>
        <v>11.1111</v>
      </c>
    </row>
    <row r="56" spans="1:9" ht="24" customHeight="1" x14ac:dyDescent="0.4">
      <c r="A56" s="136"/>
      <c r="B56" s="137">
        <v>43710</v>
      </c>
      <c r="C56" s="138" t="s">
        <v>69</v>
      </c>
      <c r="D56" s="628" t="s">
        <v>546</v>
      </c>
      <c r="E56" s="142" t="s">
        <v>68</v>
      </c>
      <c r="F56" s="143" t="s">
        <v>597</v>
      </c>
      <c r="G56" s="149">
        <v>120.56</v>
      </c>
      <c r="H56" s="225">
        <f t="shared" ref="H56:H88" si="2">G56/I56</f>
        <v>10.850410850410849</v>
      </c>
      <c r="I56" s="141">
        <f t="shared" si="1"/>
        <v>11.1111</v>
      </c>
    </row>
    <row r="57" spans="1:9" ht="25.5" customHeight="1" x14ac:dyDescent="0.4">
      <c r="A57" s="136"/>
      <c r="B57" s="137">
        <v>43710</v>
      </c>
      <c r="C57" s="138" t="s">
        <v>65</v>
      </c>
      <c r="D57" s="629"/>
      <c r="E57" s="142" t="s">
        <v>67</v>
      </c>
      <c r="F57" s="143" t="s">
        <v>598</v>
      </c>
      <c r="G57" s="149">
        <v>62.19</v>
      </c>
      <c r="H57" s="225">
        <f t="shared" si="2"/>
        <v>5.597105597105597</v>
      </c>
      <c r="I57" s="141">
        <f t="shared" si="1"/>
        <v>11.1111</v>
      </c>
    </row>
    <row r="58" spans="1:9" ht="24" customHeight="1" x14ac:dyDescent="0.4">
      <c r="A58" s="136"/>
      <c r="B58" s="137">
        <v>43710</v>
      </c>
      <c r="C58" s="138" t="s">
        <v>70</v>
      </c>
      <c r="D58" s="629"/>
      <c r="E58" s="142" t="s">
        <v>66</v>
      </c>
      <c r="F58" s="143" t="s">
        <v>716</v>
      </c>
      <c r="G58" s="149">
        <v>70.33</v>
      </c>
      <c r="H58" s="225">
        <f t="shared" si="2"/>
        <v>6.3297063297063296</v>
      </c>
      <c r="I58" s="141">
        <f t="shared" si="1"/>
        <v>11.1111</v>
      </c>
    </row>
    <row r="59" spans="1:9" ht="27" customHeight="1" x14ac:dyDescent="0.4">
      <c r="A59" s="136"/>
      <c r="B59" s="137">
        <v>43710</v>
      </c>
      <c r="C59" s="138" t="s">
        <v>70</v>
      </c>
      <c r="D59" s="629"/>
      <c r="E59" s="142" t="s">
        <v>66</v>
      </c>
      <c r="F59" s="143" t="s">
        <v>716</v>
      </c>
      <c r="G59" s="149">
        <v>70.33</v>
      </c>
      <c r="H59" s="225">
        <f t="shared" si="2"/>
        <v>6.3297063297063296</v>
      </c>
      <c r="I59" s="141">
        <f t="shared" si="1"/>
        <v>11.1111</v>
      </c>
    </row>
    <row r="60" spans="1:9" ht="24.75" customHeight="1" x14ac:dyDescent="0.4">
      <c r="A60" s="136"/>
      <c r="B60" s="137">
        <v>43710</v>
      </c>
      <c r="C60" s="187" t="s">
        <v>71</v>
      </c>
      <c r="D60" s="630"/>
      <c r="E60" s="142" t="s">
        <v>68</v>
      </c>
      <c r="F60" s="143" t="s">
        <v>739</v>
      </c>
      <c r="G60" s="149">
        <v>462.16</v>
      </c>
      <c r="H60" s="225">
        <f t="shared" si="2"/>
        <v>41.594441594441598</v>
      </c>
      <c r="I60" s="141">
        <f t="shared" si="1"/>
        <v>11.1111</v>
      </c>
    </row>
    <row r="61" spans="1:9" ht="24.75" customHeight="1" x14ac:dyDescent="0.4">
      <c r="A61" s="136"/>
      <c r="B61" s="137">
        <v>43738</v>
      </c>
      <c r="C61" s="138" t="s">
        <v>158</v>
      </c>
      <c r="D61" s="145" t="s">
        <v>189</v>
      </c>
      <c r="E61" s="139" t="s">
        <v>412</v>
      </c>
      <c r="F61" s="139" t="s">
        <v>611</v>
      </c>
      <c r="G61" s="151">
        <v>646.13</v>
      </c>
      <c r="H61" s="225">
        <f t="shared" si="2"/>
        <v>58.151758151758152</v>
      </c>
      <c r="I61" s="141">
        <f t="shared" si="1"/>
        <v>11.1111</v>
      </c>
    </row>
    <row r="62" spans="1:9" ht="64.5" customHeight="1" x14ac:dyDescent="0.4">
      <c r="A62" s="136"/>
      <c r="B62" s="137">
        <v>43738</v>
      </c>
      <c r="C62" s="138" t="s">
        <v>83</v>
      </c>
      <c r="D62" s="147" t="s">
        <v>547</v>
      </c>
      <c r="E62" s="139" t="s">
        <v>412</v>
      </c>
      <c r="F62" s="139" t="s">
        <v>612</v>
      </c>
      <c r="G62" s="150">
        <v>1691.2</v>
      </c>
      <c r="H62" s="225">
        <f t="shared" si="2"/>
        <v>152.2081522081522</v>
      </c>
      <c r="I62" s="141">
        <f t="shared" si="1"/>
        <v>11.1111</v>
      </c>
    </row>
    <row r="63" spans="1:9" ht="26.25" customHeight="1" x14ac:dyDescent="0.4">
      <c r="A63" s="136"/>
      <c r="B63" s="137">
        <v>43738</v>
      </c>
      <c r="C63" s="138" t="s">
        <v>79</v>
      </c>
      <c r="D63" s="628" t="s">
        <v>548</v>
      </c>
      <c r="E63" s="142" t="s">
        <v>68</v>
      </c>
      <c r="F63" s="143" t="s">
        <v>613</v>
      </c>
      <c r="G63" s="150">
        <v>120.56</v>
      </c>
      <c r="H63" s="225">
        <f t="shared" si="2"/>
        <v>10.850410850410849</v>
      </c>
      <c r="I63" s="141">
        <f t="shared" si="1"/>
        <v>11.1111</v>
      </c>
    </row>
    <row r="64" spans="1:9" ht="27.75" customHeight="1" x14ac:dyDescent="0.4">
      <c r="A64" s="136"/>
      <c r="B64" s="137">
        <v>43738</v>
      </c>
      <c r="C64" s="138" t="s">
        <v>81</v>
      </c>
      <c r="D64" s="629"/>
      <c r="E64" s="142" t="s">
        <v>67</v>
      </c>
      <c r="F64" s="143" t="s">
        <v>614</v>
      </c>
      <c r="G64" s="150">
        <v>127.3</v>
      </c>
      <c r="H64" s="225">
        <f t="shared" si="2"/>
        <v>11.457011457011456</v>
      </c>
      <c r="I64" s="141">
        <f t="shared" si="1"/>
        <v>11.1111</v>
      </c>
    </row>
    <row r="65" spans="1:9" ht="30" customHeight="1" x14ac:dyDescent="0.4">
      <c r="A65" s="152"/>
      <c r="B65" s="137">
        <v>43738</v>
      </c>
      <c r="C65" s="138" t="s">
        <v>80</v>
      </c>
      <c r="D65" s="629"/>
      <c r="E65" s="142" t="s">
        <v>66</v>
      </c>
      <c r="F65" s="143" t="s">
        <v>717</v>
      </c>
      <c r="G65" s="153">
        <v>70.33</v>
      </c>
      <c r="H65" s="225">
        <f t="shared" si="2"/>
        <v>6.3297063297063296</v>
      </c>
      <c r="I65" s="141">
        <f t="shared" si="1"/>
        <v>11.1111</v>
      </c>
    </row>
    <row r="66" spans="1:9" ht="26.25" customHeight="1" x14ac:dyDescent="0.4">
      <c r="A66" s="152"/>
      <c r="B66" s="137">
        <v>43738</v>
      </c>
      <c r="C66" s="138" t="s">
        <v>80</v>
      </c>
      <c r="D66" s="629"/>
      <c r="E66" s="142" t="s">
        <v>66</v>
      </c>
      <c r="F66" s="143" t="s">
        <v>717</v>
      </c>
      <c r="G66" s="154">
        <v>70.33</v>
      </c>
      <c r="H66" s="225">
        <f t="shared" si="2"/>
        <v>6.3297063297063296</v>
      </c>
      <c r="I66" s="141">
        <f t="shared" si="1"/>
        <v>11.1111</v>
      </c>
    </row>
    <row r="67" spans="1:9" ht="28.5" customHeight="1" x14ac:dyDescent="0.4">
      <c r="A67" s="155"/>
      <c r="B67" s="137">
        <v>43738</v>
      </c>
      <c r="C67" s="138" t="s">
        <v>78</v>
      </c>
      <c r="D67" s="156"/>
      <c r="E67" s="142" t="s">
        <v>68</v>
      </c>
      <c r="F67" s="143" t="s">
        <v>744</v>
      </c>
      <c r="G67" s="153">
        <v>462.16</v>
      </c>
      <c r="H67" s="225">
        <f t="shared" si="2"/>
        <v>41.594441594441598</v>
      </c>
      <c r="I67" s="141">
        <f t="shared" si="1"/>
        <v>11.1111</v>
      </c>
    </row>
    <row r="68" spans="1:9" ht="65.25" customHeight="1" x14ac:dyDescent="0.4">
      <c r="A68" s="155"/>
      <c r="B68" s="137">
        <v>43768</v>
      </c>
      <c r="C68" s="138" t="s">
        <v>100</v>
      </c>
      <c r="D68" s="147" t="s">
        <v>549</v>
      </c>
      <c r="E68" s="139" t="s">
        <v>412</v>
      </c>
      <c r="F68" s="139" t="s">
        <v>615</v>
      </c>
      <c r="G68" s="153">
        <v>1491.17</v>
      </c>
      <c r="H68" s="225">
        <f t="shared" si="2"/>
        <v>134.20543420543422</v>
      </c>
      <c r="I68" s="141">
        <f t="shared" si="1"/>
        <v>11.1111</v>
      </c>
    </row>
    <row r="69" spans="1:9" ht="25.5" customHeight="1" x14ac:dyDescent="0.4">
      <c r="A69" s="155"/>
      <c r="B69" s="137">
        <v>43768</v>
      </c>
      <c r="C69" s="138" t="s">
        <v>97</v>
      </c>
      <c r="D69" s="628" t="s">
        <v>540</v>
      </c>
      <c r="E69" s="142" t="s">
        <v>68</v>
      </c>
      <c r="F69" s="143" t="s">
        <v>603</v>
      </c>
      <c r="G69" s="153">
        <v>120.56</v>
      </c>
      <c r="H69" s="225">
        <f t="shared" si="2"/>
        <v>10.850410850410849</v>
      </c>
      <c r="I69" s="141">
        <f t="shared" si="1"/>
        <v>11.1111</v>
      </c>
    </row>
    <row r="70" spans="1:9" ht="25.5" customHeight="1" x14ac:dyDescent="0.4">
      <c r="A70" s="155"/>
      <c r="B70" s="137">
        <v>43768</v>
      </c>
      <c r="C70" s="138" t="s">
        <v>137</v>
      </c>
      <c r="D70" s="629"/>
      <c r="E70" s="142" t="s">
        <v>67</v>
      </c>
      <c r="F70" s="143" t="s">
        <v>604</v>
      </c>
      <c r="G70" s="153">
        <v>327.33</v>
      </c>
      <c r="H70" s="225">
        <f t="shared" si="2"/>
        <v>29.459729459729456</v>
      </c>
      <c r="I70" s="141">
        <f t="shared" si="1"/>
        <v>11.1111</v>
      </c>
    </row>
    <row r="71" spans="1:9" ht="24.75" customHeight="1" x14ac:dyDescent="0.4">
      <c r="A71" s="155"/>
      <c r="B71" s="137">
        <v>43768</v>
      </c>
      <c r="C71" s="138" t="s">
        <v>98</v>
      </c>
      <c r="D71" s="629"/>
      <c r="E71" s="142" t="s">
        <v>66</v>
      </c>
      <c r="F71" s="143" t="s">
        <v>711</v>
      </c>
      <c r="G71" s="153">
        <v>70.33</v>
      </c>
      <c r="H71" s="225">
        <f t="shared" si="2"/>
        <v>6.3297063297063296</v>
      </c>
      <c r="I71" s="141">
        <f t="shared" si="1"/>
        <v>11.1111</v>
      </c>
    </row>
    <row r="72" spans="1:9" ht="19.5" customHeight="1" x14ac:dyDescent="0.4">
      <c r="A72" s="155"/>
      <c r="B72" s="137">
        <v>43768</v>
      </c>
      <c r="C72" s="138" t="s">
        <v>98</v>
      </c>
      <c r="D72" s="629"/>
      <c r="E72" s="142" t="s">
        <v>66</v>
      </c>
      <c r="F72" s="143" t="s">
        <v>710</v>
      </c>
      <c r="G72" s="153">
        <v>70.33</v>
      </c>
      <c r="H72" s="225">
        <f t="shared" si="2"/>
        <v>6.3297063297063296</v>
      </c>
      <c r="I72" s="141">
        <f t="shared" si="1"/>
        <v>11.1111</v>
      </c>
    </row>
    <row r="73" spans="1:9" ht="20.25" customHeight="1" x14ac:dyDescent="0.4">
      <c r="A73" s="152"/>
      <c r="B73" s="137">
        <v>43768</v>
      </c>
      <c r="C73" s="138" t="s">
        <v>99</v>
      </c>
      <c r="D73" s="630"/>
      <c r="E73" s="142" t="s">
        <v>68</v>
      </c>
      <c r="F73" s="143" t="s">
        <v>741</v>
      </c>
      <c r="G73" s="153">
        <v>462.16</v>
      </c>
      <c r="H73" s="225">
        <f t="shared" si="2"/>
        <v>41.594441594441598</v>
      </c>
      <c r="I73" s="141">
        <f t="shared" si="1"/>
        <v>11.1111</v>
      </c>
    </row>
    <row r="74" spans="1:9" ht="54" customHeight="1" x14ac:dyDescent="0.4">
      <c r="A74" s="152"/>
      <c r="B74" s="137">
        <v>43801</v>
      </c>
      <c r="C74" s="138" t="s">
        <v>145</v>
      </c>
      <c r="D74" s="147" t="s">
        <v>550</v>
      </c>
      <c r="E74" s="139" t="s">
        <v>412</v>
      </c>
      <c r="F74" s="139" t="s">
        <v>616</v>
      </c>
      <c r="G74" s="153">
        <v>1491.16</v>
      </c>
      <c r="H74" s="225">
        <f t="shared" si="2"/>
        <v>134.20453420453421</v>
      </c>
      <c r="I74" s="141">
        <f t="shared" si="1"/>
        <v>11.1111</v>
      </c>
    </row>
    <row r="75" spans="1:9" ht="29.25" customHeight="1" x14ac:dyDescent="0.4">
      <c r="A75" s="152"/>
      <c r="B75" s="137">
        <v>43801</v>
      </c>
      <c r="C75" s="138" t="s">
        <v>146</v>
      </c>
      <c r="D75" s="628" t="s">
        <v>542</v>
      </c>
      <c r="E75" s="142" t="s">
        <v>68</v>
      </c>
      <c r="F75" s="143" t="s">
        <v>606</v>
      </c>
      <c r="G75" s="153">
        <v>120.57</v>
      </c>
      <c r="H75" s="225">
        <f t="shared" si="2"/>
        <v>10.851310851310851</v>
      </c>
      <c r="I75" s="141">
        <f t="shared" si="1"/>
        <v>11.1111</v>
      </c>
    </row>
    <row r="76" spans="1:9" ht="27" customHeight="1" x14ac:dyDescent="0.4">
      <c r="A76" s="152"/>
      <c r="B76" s="137">
        <v>43801</v>
      </c>
      <c r="C76" s="138" t="s">
        <v>147</v>
      </c>
      <c r="D76" s="629"/>
      <c r="E76" s="142" t="s">
        <v>67</v>
      </c>
      <c r="F76" s="143" t="s">
        <v>607</v>
      </c>
      <c r="G76" s="153">
        <v>327.33</v>
      </c>
      <c r="H76" s="225">
        <f t="shared" si="2"/>
        <v>29.459729459729456</v>
      </c>
      <c r="I76" s="141">
        <f t="shared" si="1"/>
        <v>11.1111</v>
      </c>
    </row>
    <row r="77" spans="1:9" ht="30" customHeight="1" x14ac:dyDescent="0.4">
      <c r="A77" s="152"/>
      <c r="B77" s="137">
        <v>43801</v>
      </c>
      <c r="C77" s="138" t="s">
        <v>148</v>
      </c>
      <c r="D77" s="629"/>
      <c r="E77" s="142" t="s">
        <v>66</v>
      </c>
      <c r="F77" s="143" t="s">
        <v>712</v>
      </c>
      <c r="G77" s="153">
        <v>70.33</v>
      </c>
      <c r="H77" s="225">
        <f t="shared" si="2"/>
        <v>6.3297063297063296</v>
      </c>
      <c r="I77" s="141">
        <f t="shared" si="1"/>
        <v>11.1111</v>
      </c>
    </row>
    <row r="78" spans="1:9" ht="27" customHeight="1" x14ac:dyDescent="0.4">
      <c r="A78" s="152"/>
      <c r="B78" s="137">
        <v>43801</v>
      </c>
      <c r="C78" s="138" t="s">
        <v>148</v>
      </c>
      <c r="D78" s="629"/>
      <c r="E78" s="142" t="s">
        <v>66</v>
      </c>
      <c r="F78" s="143" t="s">
        <v>713</v>
      </c>
      <c r="G78" s="153">
        <v>70.33</v>
      </c>
      <c r="H78" s="225">
        <f t="shared" si="2"/>
        <v>6.3297063297063296</v>
      </c>
      <c r="I78" s="141">
        <f t="shared" si="1"/>
        <v>11.1111</v>
      </c>
    </row>
    <row r="79" spans="1:9" ht="28.5" customHeight="1" x14ac:dyDescent="0.4">
      <c r="A79" s="152"/>
      <c r="B79" s="137">
        <v>43801</v>
      </c>
      <c r="C79" s="138" t="s">
        <v>149</v>
      </c>
      <c r="D79" s="630"/>
      <c r="E79" s="142" t="s">
        <v>68</v>
      </c>
      <c r="F79" s="143" t="s">
        <v>742</v>
      </c>
      <c r="G79" s="153">
        <v>462.16</v>
      </c>
      <c r="H79" s="225">
        <f t="shared" si="2"/>
        <v>41.594441594441598</v>
      </c>
      <c r="I79" s="141">
        <f t="shared" si="1"/>
        <v>11.1111</v>
      </c>
    </row>
    <row r="80" spans="1:9" ht="56.25" customHeight="1" x14ac:dyDescent="0.4">
      <c r="A80" s="152"/>
      <c r="B80" s="137">
        <v>43826</v>
      </c>
      <c r="C80" s="138" t="s">
        <v>150</v>
      </c>
      <c r="D80" s="147" t="s">
        <v>551</v>
      </c>
      <c r="E80" s="139" t="s">
        <v>412</v>
      </c>
      <c r="F80" s="139" t="s">
        <v>617</v>
      </c>
      <c r="G80" s="153">
        <v>1491.17</v>
      </c>
      <c r="H80" s="225">
        <f t="shared" si="2"/>
        <v>134.20543420543422</v>
      </c>
      <c r="I80" s="141">
        <f t="shared" si="1"/>
        <v>11.1111</v>
      </c>
    </row>
    <row r="81" spans="1:9" ht="25.5" customHeight="1" x14ac:dyDescent="0.4">
      <c r="A81" s="152"/>
      <c r="B81" s="137">
        <v>43826</v>
      </c>
      <c r="C81" s="138" t="s">
        <v>152</v>
      </c>
      <c r="D81" s="628" t="s">
        <v>544</v>
      </c>
      <c r="E81" s="142" t="s">
        <v>68</v>
      </c>
      <c r="F81" s="143" t="s">
        <v>609</v>
      </c>
      <c r="G81" s="153">
        <v>120.56</v>
      </c>
      <c r="H81" s="225">
        <f t="shared" si="2"/>
        <v>10.850410850410849</v>
      </c>
      <c r="I81" s="141">
        <f t="shared" si="1"/>
        <v>11.1111</v>
      </c>
    </row>
    <row r="82" spans="1:9" ht="24" customHeight="1" x14ac:dyDescent="0.4">
      <c r="A82" s="152"/>
      <c r="B82" s="137">
        <v>43826</v>
      </c>
      <c r="C82" s="138" t="s">
        <v>151</v>
      </c>
      <c r="D82" s="629"/>
      <c r="E82" s="142" t="s">
        <v>67</v>
      </c>
      <c r="F82" s="143" t="s">
        <v>610</v>
      </c>
      <c r="G82" s="153">
        <v>327.33</v>
      </c>
      <c r="H82" s="225">
        <f t="shared" si="2"/>
        <v>29.459729459729456</v>
      </c>
      <c r="I82" s="141">
        <f t="shared" si="1"/>
        <v>11.1111</v>
      </c>
    </row>
    <row r="83" spans="1:9" ht="24.75" customHeight="1" x14ac:dyDescent="0.4">
      <c r="A83" s="152"/>
      <c r="B83" s="137">
        <v>43826</v>
      </c>
      <c r="C83" s="138" t="s">
        <v>153</v>
      </c>
      <c r="D83" s="629"/>
      <c r="E83" s="142" t="s">
        <v>66</v>
      </c>
      <c r="F83" s="143" t="s">
        <v>714</v>
      </c>
      <c r="G83" s="153">
        <v>70.33</v>
      </c>
      <c r="H83" s="225">
        <f t="shared" si="2"/>
        <v>6.3297063297063296</v>
      </c>
      <c r="I83" s="141">
        <f t="shared" si="1"/>
        <v>11.1111</v>
      </c>
    </row>
    <row r="84" spans="1:9" ht="25.5" customHeight="1" x14ac:dyDescent="0.4">
      <c r="A84" s="152"/>
      <c r="B84" s="137">
        <v>43826</v>
      </c>
      <c r="C84" s="138" t="s">
        <v>153</v>
      </c>
      <c r="D84" s="629"/>
      <c r="E84" s="142" t="s">
        <v>66</v>
      </c>
      <c r="F84" s="143" t="s">
        <v>715</v>
      </c>
      <c r="G84" s="153">
        <v>70.33</v>
      </c>
      <c r="H84" s="225">
        <f t="shared" si="2"/>
        <v>6.3297063297063296</v>
      </c>
      <c r="I84" s="141">
        <f t="shared" si="1"/>
        <v>11.1111</v>
      </c>
    </row>
    <row r="85" spans="1:9" ht="26.25" customHeight="1" x14ac:dyDescent="0.4">
      <c r="A85" s="152"/>
      <c r="B85" s="137">
        <v>43826</v>
      </c>
      <c r="C85" s="138" t="s">
        <v>154</v>
      </c>
      <c r="D85" s="630"/>
      <c r="E85" s="142" t="s">
        <v>68</v>
      </c>
      <c r="F85" s="143" t="s">
        <v>743</v>
      </c>
      <c r="G85" s="153">
        <v>462.16</v>
      </c>
      <c r="H85" s="225">
        <f t="shared" si="2"/>
        <v>41.594441594441598</v>
      </c>
      <c r="I85" s="141">
        <f t="shared" si="1"/>
        <v>11.1111</v>
      </c>
    </row>
    <row r="86" spans="1:9" ht="18" customHeight="1" x14ac:dyDescent="0.4">
      <c r="A86" s="625" t="s">
        <v>111</v>
      </c>
      <c r="B86" s="626"/>
      <c r="C86" s="626"/>
      <c r="D86" s="626"/>
      <c r="E86" s="626"/>
      <c r="F86" s="627"/>
      <c r="G86" s="157">
        <f>G55+G62+G68+G74+G80</f>
        <v>7274.88</v>
      </c>
      <c r="H86" s="157">
        <f t="shared" si="2"/>
        <v>654.73985473985476</v>
      </c>
      <c r="I86" s="141">
        <f t="shared" si="1"/>
        <v>11.1111</v>
      </c>
    </row>
    <row r="87" spans="1:9" ht="18" customHeight="1" x14ac:dyDescent="0.4">
      <c r="A87" s="625" t="s">
        <v>787</v>
      </c>
      <c r="B87" s="626"/>
      <c r="C87" s="626"/>
      <c r="D87" s="626"/>
      <c r="E87" s="626"/>
      <c r="F87" s="627"/>
      <c r="G87" s="157">
        <f>SUM(G55:G85)-G86</f>
        <v>5434.5199999999995</v>
      </c>
      <c r="H87" s="227">
        <f t="shared" si="2"/>
        <v>489.10728910728903</v>
      </c>
      <c r="I87" s="141">
        <f t="shared" si="1"/>
        <v>11.1111</v>
      </c>
    </row>
    <row r="88" spans="1:9" ht="15" customHeight="1" x14ac:dyDescent="0.4">
      <c r="A88" s="159"/>
      <c r="B88" s="160"/>
      <c r="C88" s="160"/>
      <c r="D88" s="160"/>
      <c r="E88" s="160"/>
      <c r="F88" s="161" t="s">
        <v>113</v>
      </c>
      <c r="G88" s="162">
        <f>G52+G53+G86+G87</f>
        <v>20188.5</v>
      </c>
      <c r="H88" s="182">
        <f t="shared" si="2"/>
        <v>1816.9668169668169</v>
      </c>
      <c r="I88" s="141">
        <f t="shared" ref="I88:I151" si="3">$D$236</f>
        <v>11.1111</v>
      </c>
    </row>
    <row r="89" spans="1:9" ht="21" customHeight="1" x14ac:dyDescent="0.4">
      <c r="A89" s="640" t="str">
        <f>'Raport financiar'!A23</f>
        <v>2. Transport și servicii hoteliere</v>
      </c>
      <c r="B89" s="641"/>
      <c r="C89" s="641"/>
      <c r="D89" s="641"/>
      <c r="E89" s="641"/>
      <c r="F89" s="642"/>
      <c r="G89" s="88"/>
      <c r="H89" s="228"/>
      <c r="I89" s="141">
        <f t="shared" si="3"/>
        <v>11.1111</v>
      </c>
    </row>
    <row r="90" spans="1:9" x14ac:dyDescent="0.4">
      <c r="A90" s="634" t="s">
        <v>413</v>
      </c>
      <c r="B90" s="635"/>
      <c r="C90" s="636"/>
      <c r="D90" s="635"/>
      <c r="E90" s="635"/>
      <c r="F90" s="166"/>
      <c r="G90" s="90"/>
      <c r="H90" s="229"/>
      <c r="I90" s="141">
        <f t="shared" si="3"/>
        <v>11.1111</v>
      </c>
    </row>
    <row r="91" spans="1:9" ht="30.75" customHeight="1" x14ac:dyDescent="0.4">
      <c r="A91" s="136"/>
      <c r="B91" s="137">
        <v>43769</v>
      </c>
      <c r="C91" s="138" t="s">
        <v>105</v>
      </c>
      <c r="D91" s="628" t="s">
        <v>552</v>
      </c>
      <c r="E91" s="139" t="s">
        <v>414</v>
      </c>
      <c r="F91" s="163" t="s">
        <v>553</v>
      </c>
      <c r="G91" s="150">
        <v>139.5</v>
      </c>
      <c r="H91" s="174">
        <f>G91/I91</f>
        <v>12.555012555012555</v>
      </c>
      <c r="I91" s="141">
        <f t="shared" si="3"/>
        <v>11.1111</v>
      </c>
    </row>
    <row r="92" spans="1:9" ht="44.25" customHeight="1" x14ac:dyDescent="0.4">
      <c r="A92" s="136"/>
      <c r="B92" s="137">
        <v>43769</v>
      </c>
      <c r="C92" s="138" t="s">
        <v>107</v>
      </c>
      <c r="D92" s="630"/>
      <c r="E92" s="146" t="s">
        <v>108</v>
      </c>
      <c r="F92" s="163" t="s">
        <v>554</v>
      </c>
      <c r="G92" s="150">
        <v>15.5</v>
      </c>
      <c r="H92" s="174">
        <f>G92/I92</f>
        <v>1.3950013950013949</v>
      </c>
      <c r="I92" s="141">
        <f t="shared" si="3"/>
        <v>11.1111</v>
      </c>
    </row>
    <row r="93" spans="1:9" ht="44.25" customHeight="1" x14ac:dyDescent="0.4">
      <c r="A93" s="136"/>
      <c r="B93" s="137">
        <v>43826</v>
      </c>
      <c r="C93" s="138" t="s">
        <v>198</v>
      </c>
      <c r="D93" s="628" t="s">
        <v>555</v>
      </c>
      <c r="E93" s="139" t="s">
        <v>414</v>
      </c>
      <c r="F93" s="163" t="s">
        <v>556</v>
      </c>
      <c r="G93" s="150">
        <v>621.23</v>
      </c>
      <c r="H93" s="174">
        <f>G93/I93</f>
        <v>55.91075591075591</v>
      </c>
      <c r="I93" s="141">
        <f t="shared" si="3"/>
        <v>11.1111</v>
      </c>
    </row>
    <row r="94" spans="1:9" ht="44.25" customHeight="1" x14ac:dyDescent="0.4">
      <c r="A94" s="136"/>
      <c r="B94" s="137">
        <v>43825</v>
      </c>
      <c r="C94" s="138" t="s">
        <v>157</v>
      </c>
      <c r="D94" s="630"/>
      <c r="E94" s="146" t="s">
        <v>108</v>
      </c>
      <c r="F94" s="163" t="s">
        <v>557</v>
      </c>
      <c r="G94" s="150">
        <v>69.02</v>
      </c>
      <c r="H94" s="174">
        <f>G94/I94</f>
        <v>6.211806211806211</v>
      </c>
      <c r="I94" s="141">
        <f t="shared" si="3"/>
        <v>11.1111</v>
      </c>
    </row>
    <row r="95" spans="1:9" ht="21.75" customHeight="1" x14ac:dyDescent="0.4">
      <c r="A95" s="631" t="s">
        <v>415</v>
      </c>
      <c r="B95" s="632"/>
      <c r="C95" s="632"/>
      <c r="D95" s="632"/>
      <c r="E95" s="632"/>
      <c r="F95" s="633"/>
      <c r="G95" s="165">
        <f>SUM(G91:G94)</f>
        <v>845.25</v>
      </c>
      <c r="H95" s="158">
        <f>SUM(H91:H94)</f>
        <v>76.072576072576069</v>
      </c>
      <c r="I95" s="141">
        <f t="shared" si="3"/>
        <v>11.1111</v>
      </c>
    </row>
    <row r="96" spans="1:9" x14ac:dyDescent="0.4">
      <c r="A96" s="634" t="s">
        <v>207</v>
      </c>
      <c r="B96" s="635"/>
      <c r="C96" s="635"/>
      <c r="D96" s="635"/>
      <c r="E96" s="635"/>
      <c r="F96" s="166"/>
      <c r="G96" s="167"/>
      <c r="H96" s="230"/>
      <c r="I96" s="141">
        <f t="shared" si="3"/>
        <v>11.1111</v>
      </c>
    </row>
    <row r="97" spans="1:11" ht="36.9" x14ac:dyDescent="0.4">
      <c r="A97" s="136"/>
      <c r="B97" s="185">
        <v>43802</v>
      </c>
      <c r="C97" s="138" t="s">
        <v>156</v>
      </c>
      <c r="D97" s="628" t="s">
        <v>558</v>
      </c>
      <c r="E97" s="139" t="s">
        <v>414</v>
      </c>
      <c r="F97" s="163" t="s">
        <v>559</v>
      </c>
      <c r="G97" s="150">
        <v>1074.1500000000001</v>
      </c>
      <c r="H97" s="174">
        <f>G97/I97</f>
        <v>96.673596673596677</v>
      </c>
      <c r="I97" s="141">
        <f t="shared" si="3"/>
        <v>11.1111</v>
      </c>
    </row>
    <row r="98" spans="1:11" ht="36.9" x14ac:dyDescent="0.4">
      <c r="A98" s="136"/>
      <c r="B98" s="185">
        <v>43802</v>
      </c>
      <c r="C98" s="138" t="s">
        <v>175</v>
      </c>
      <c r="D98" s="630"/>
      <c r="E98" s="146" t="s">
        <v>108</v>
      </c>
      <c r="F98" s="163" t="s">
        <v>560</v>
      </c>
      <c r="G98" s="150">
        <v>119.35</v>
      </c>
      <c r="H98" s="174">
        <f>G98/I98</f>
        <v>10.741510741510741</v>
      </c>
      <c r="I98" s="141">
        <f t="shared" si="3"/>
        <v>11.1111</v>
      </c>
    </row>
    <row r="99" spans="1:11" ht="33.75" customHeight="1" x14ac:dyDescent="0.4">
      <c r="A99" s="136"/>
      <c r="B99" s="137">
        <v>43826</v>
      </c>
      <c r="C99" s="138" t="s">
        <v>223</v>
      </c>
      <c r="D99" s="628" t="s">
        <v>561</v>
      </c>
      <c r="E99" s="139" t="s">
        <v>414</v>
      </c>
      <c r="F99" s="163" t="s">
        <v>562</v>
      </c>
      <c r="G99" s="150">
        <v>408.38</v>
      </c>
      <c r="H99" s="174">
        <f>G99/I99</f>
        <v>36.75423675423675</v>
      </c>
      <c r="I99" s="141">
        <f t="shared" si="3"/>
        <v>11.1111</v>
      </c>
    </row>
    <row r="100" spans="1:11" ht="36.9" x14ac:dyDescent="0.4">
      <c r="A100" s="136"/>
      <c r="B100" s="137">
        <v>43825</v>
      </c>
      <c r="C100" s="138" t="s">
        <v>159</v>
      </c>
      <c r="D100" s="630"/>
      <c r="E100" s="146" t="s">
        <v>108</v>
      </c>
      <c r="F100" s="163" t="s">
        <v>563</v>
      </c>
      <c r="G100" s="150">
        <v>45.37</v>
      </c>
      <c r="H100" s="174">
        <f>G100/I100</f>
        <v>4.0833040833040828</v>
      </c>
      <c r="I100" s="141">
        <f t="shared" si="3"/>
        <v>11.1111</v>
      </c>
    </row>
    <row r="101" spans="1:11" ht="18" customHeight="1" x14ac:dyDescent="0.4">
      <c r="A101" s="652" t="s">
        <v>112</v>
      </c>
      <c r="B101" s="653"/>
      <c r="C101" s="653"/>
      <c r="D101" s="653"/>
      <c r="E101" s="653"/>
      <c r="F101" s="654"/>
      <c r="G101" s="165">
        <f>SUM(G97:G100)</f>
        <v>1647.25</v>
      </c>
      <c r="H101" s="226">
        <f>SUM(H97:H100)</f>
        <v>148.25264825264824</v>
      </c>
      <c r="I101" s="141">
        <f t="shared" si="3"/>
        <v>11.1111</v>
      </c>
    </row>
    <row r="102" spans="1:11" x14ac:dyDescent="0.4">
      <c r="A102" s="159"/>
      <c r="B102" s="160"/>
      <c r="C102" s="160"/>
      <c r="D102" s="160"/>
      <c r="E102" s="160"/>
      <c r="F102" s="161" t="s">
        <v>114</v>
      </c>
      <c r="G102" s="161">
        <f>G95+G101</f>
        <v>2492.5</v>
      </c>
      <c r="H102" s="182">
        <f>H95+H101</f>
        <v>224.32522432522433</v>
      </c>
      <c r="I102" s="141">
        <f t="shared" si="3"/>
        <v>11.1111</v>
      </c>
    </row>
    <row r="103" spans="1:11" ht="16.350000000000001" customHeight="1" x14ac:dyDescent="0.4">
      <c r="A103" s="640" t="str">
        <f>'Raport financiar'!A24</f>
        <v>3. Consultanti si experti</v>
      </c>
      <c r="B103" s="641"/>
      <c r="C103" s="641"/>
      <c r="D103" s="641"/>
      <c r="E103" s="641"/>
      <c r="F103" s="642"/>
      <c r="G103" s="169"/>
      <c r="H103" s="231"/>
      <c r="I103" s="141">
        <f t="shared" si="3"/>
        <v>11.1111</v>
      </c>
      <c r="K103" s="25" t="s">
        <v>64</v>
      </c>
    </row>
    <row r="104" spans="1:11" ht="16.350000000000001" customHeight="1" x14ac:dyDescent="0.4">
      <c r="A104" s="634" t="s">
        <v>208</v>
      </c>
      <c r="B104" s="635"/>
      <c r="C104" s="635"/>
      <c r="D104" s="635"/>
      <c r="E104" s="635"/>
      <c r="F104" s="166"/>
      <c r="G104" s="167"/>
      <c r="H104" s="230"/>
      <c r="I104" s="141">
        <f t="shared" si="3"/>
        <v>11.1111</v>
      </c>
    </row>
    <row r="105" spans="1:11" ht="82.5" customHeight="1" x14ac:dyDescent="0.4">
      <c r="A105" s="136"/>
      <c r="B105" s="137">
        <v>43805</v>
      </c>
      <c r="C105" s="138" t="s">
        <v>163</v>
      </c>
      <c r="D105" s="147" t="s">
        <v>618</v>
      </c>
      <c r="E105" s="139" t="s">
        <v>416</v>
      </c>
      <c r="F105" s="146" t="s">
        <v>192</v>
      </c>
      <c r="G105" s="150">
        <v>137.71</v>
      </c>
      <c r="H105" s="174">
        <f>G105/I105</f>
        <v>12.393912393912395</v>
      </c>
      <c r="I105" s="141">
        <f t="shared" si="3"/>
        <v>11.1111</v>
      </c>
    </row>
    <row r="106" spans="1:11" ht="30.75" customHeight="1" x14ac:dyDescent="0.4">
      <c r="A106" s="136"/>
      <c r="B106" s="137">
        <v>43805</v>
      </c>
      <c r="C106" s="138" t="s">
        <v>164</v>
      </c>
      <c r="D106" s="628" t="s">
        <v>564</v>
      </c>
      <c r="E106" s="142" t="s">
        <v>68</v>
      </c>
      <c r="F106" s="143" t="s">
        <v>193</v>
      </c>
      <c r="G106" s="150">
        <v>6.03</v>
      </c>
      <c r="H106" s="174">
        <f>G106/I106</f>
        <v>0.54270054270054269</v>
      </c>
      <c r="I106" s="141">
        <f t="shared" si="3"/>
        <v>11.1111</v>
      </c>
    </row>
    <row r="107" spans="1:11" ht="31.5" customHeight="1" x14ac:dyDescent="0.4">
      <c r="A107" s="136"/>
      <c r="B107" s="137">
        <v>43805</v>
      </c>
      <c r="C107" s="138" t="s">
        <v>165</v>
      </c>
      <c r="D107" s="629"/>
      <c r="E107" s="142" t="s">
        <v>66</v>
      </c>
      <c r="F107" s="143" t="s">
        <v>718</v>
      </c>
      <c r="G107" s="150">
        <v>3.51</v>
      </c>
      <c r="H107" s="174">
        <f>G107/I107</f>
        <v>0.31590031590031586</v>
      </c>
      <c r="I107" s="141">
        <f t="shared" si="3"/>
        <v>11.1111</v>
      </c>
    </row>
    <row r="108" spans="1:11" ht="29.25" customHeight="1" x14ac:dyDescent="0.4">
      <c r="A108" s="136"/>
      <c r="B108" s="137">
        <v>43805</v>
      </c>
      <c r="C108" s="138" t="s">
        <v>165</v>
      </c>
      <c r="D108" s="629"/>
      <c r="E108" s="142" t="s">
        <v>66</v>
      </c>
      <c r="F108" s="143" t="s">
        <v>719</v>
      </c>
      <c r="G108" s="150">
        <v>3.51</v>
      </c>
      <c r="H108" s="174">
        <f>G108/I108</f>
        <v>0.31590031590031586</v>
      </c>
      <c r="I108" s="141">
        <f t="shared" si="3"/>
        <v>11.1111</v>
      </c>
    </row>
    <row r="109" spans="1:11" ht="29.25" customHeight="1" x14ac:dyDescent="0.4">
      <c r="A109" s="136"/>
      <c r="B109" s="137">
        <v>43805</v>
      </c>
      <c r="C109" s="138" t="s">
        <v>166</v>
      </c>
      <c r="D109" s="630"/>
      <c r="E109" s="142" t="s">
        <v>68</v>
      </c>
      <c r="F109" s="143" t="s">
        <v>745</v>
      </c>
      <c r="G109" s="150">
        <v>23.09</v>
      </c>
      <c r="H109" s="174">
        <f>G109/I109</f>
        <v>2.078102078102078</v>
      </c>
      <c r="I109" s="141">
        <f t="shared" si="3"/>
        <v>11.1111</v>
      </c>
    </row>
    <row r="110" spans="1:11" ht="29.25" customHeight="1" x14ac:dyDescent="0.4">
      <c r="A110" s="625" t="s">
        <v>194</v>
      </c>
      <c r="B110" s="626"/>
      <c r="C110" s="626"/>
      <c r="D110" s="626"/>
      <c r="E110" s="626"/>
      <c r="F110" s="627"/>
      <c r="G110" s="165">
        <f>SUM(G105:G109)</f>
        <v>173.85</v>
      </c>
      <c r="H110" s="226">
        <f>SUM(H105:H109)</f>
        <v>15.646515646515649</v>
      </c>
      <c r="I110" s="141">
        <f t="shared" si="3"/>
        <v>11.1111</v>
      </c>
    </row>
    <row r="111" spans="1:11" ht="16.350000000000001" customHeight="1" x14ac:dyDescent="0.4">
      <c r="A111" s="634" t="s">
        <v>209</v>
      </c>
      <c r="B111" s="635"/>
      <c r="C111" s="636"/>
      <c r="D111" s="635"/>
      <c r="E111" s="635"/>
      <c r="F111" s="166"/>
      <c r="G111" s="167"/>
      <c r="H111" s="230"/>
      <c r="I111" s="141">
        <f t="shared" si="3"/>
        <v>11.1111</v>
      </c>
    </row>
    <row r="112" spans="1:11" ht="42.75" customHeight="1" x14ac:dyDescent="0.4">
      <c r="A112" s="136"/>
      <c r="B112" s="137">
        <v>43805</v>
      </c>
      <c r="C112" s="138" t="s">
        <v>172</v>
      </c>
      <c r="D112" s="171" t="s">
        <v>565</v>
      </c>
      <c r="E112" s="139" t="s">
        <v>417</v>
      </c>
      <c r="F112" s="146" t="s">
        <v>195</v>
      </c>
      <c r="G112" s="150">
        <v>108.28</v>
      </c>
      <c r="H112" s="174">
        <f t="shared" ref="H112:H117" si="4">G112/I112</f>
        <v>9.7452097452097455</v>
      </c>
      <c r="I112" s="141">
        <f t="shared" si="3"/>
        <v>11.1111</v>
      </c>
    </row>
    <row r="113" spans="1:9" ht="25.5" customHeight="1" x14ac:dyDescent="0.4">
      <c r="A113" s="136"/>
      <c r="B113" s="137">
        <v>43805</v>
      </c>
      <c r="C113" s="138" t="s">
        <v>164</v>
      </c>
      <c r="D113" s="628" t="s">
        <v>564</v>
      </c>
      <c r="E113" s="142" t="s">
        <v>68</v>
      </c>
      <c r="F113" s="143" t="s">
        <v>196</v>
      </c>
      <c r="G113" s="150">
        <v>8.75</v>
      </c>
      <c r="H113" s="174">
        <f t="shared" si="4"/>
        <v>0.78750078750078745</v>
      </c>
      <c r="I113" s="141">
        <f t="shared" si="3"/>
        <v>11.1111</v>
      </c>
    </row>
    <row r="114" spans="1:9" ht="24.75" customHeight="1" x14ac:dyDescent="0.4">
      <c r="A114" s="136"/>
      <c r="B114" s="137">
        <v>43805</v>
      </c>
      <c r="C114" s="138" t="s">
        <v>167</v>
      </c>
      <c r="D114" s="629"/>
      <c r="E114" s="142" t="s">
        <v>67</v>
      </c>
      <c r="F114" s="143" t="s">
        <v>197</v>
      </c>
      <c r="G114" s="150">
        <v>23.77</v>
      </c>
      <c r="H114" s="174">
        <f t="shared" si="4"/>
        <v>2.139302139302139</v>
      </c>
      <c r="I114" s="141">
        <f t="shared" si="3"/>
        <v>11.1111</v>
      </c>
    </row>
    <row r="115" spans="1:9" ht="27" customHeight="1" x14ac:dyDescent="0.4">
      <c r="A115" s="136"/>
      <c r="B115" s="137">
        <v>43805</v>
      </c>
      <c r="C115" s="138" t="s">
        <v>165</v>
      </c>
      <c r="D115" s="629"/>
      <c r="E115" s="142" t="s">
        <v>66</v>
      </c>
      <c r="F115" s="143" t="s">
        <v>720</v>
      </c>
      <c r="G115" s="150">
        <v>5.1100000000000003</v>
      </c>
      <c r="H115" s="174">
        <f t="shared" si="4"/>
        <v>0.45990045990045991</v>
      </c>
      <c r="I115" s="141">
        <f t="shared" si="3"/>
        <v>11.1111</v>
      </c>
    </row>
    <row r="116" spans="1:9" ht="28.5" customHeight="1" x14ac:dyDescent="0.4">
      <c r="A116" s="136"/>
      <c r="B116" s="137">
        <v>43805</v>
      </c>
      <c r="C116" s="138" t="s">
        <v>165</v>
      </c>
      <c r="D116" s="629"/>
      <c r="E116" s="142" t="s">
        <v>66</v>
      </c>
      <c r="F116" s="143" t="s">
        <v>720</v>
      </c>
      <c r="G116" s="150">
        <v>5.1100000000000003</v>
      </c>
      <c r="H116" s="174">
        <f t="shared" si="4"/>
        <v>0.45990045990045991</v>
      </c>
      <c r="I116" s="141">
        <f t="shared" si="3"/>
        <v>11.1111</v>
      </c>
    </row>
    <row r="117" spans="1:9" ht="30" customHeight="1" x14ac:dyDescent="0.4">
      <c r="A117" s="136"/>
      <c r="B117" s="137">
        <v>43805</v>
      </c>
      <c r="C117" s="138" t="s">
        <v>166</v>
      </c>
      <c r="D117" s="629"/>
      <c r="E117" s="142" t="s">
        <v>68</v>
      </c>
      <c r="F117" s="143" t="s">
        <v>746</v>
      </c>
      <c r="G117" s="150">
        <v>33.56</v>
      </c>
      <c r="H117" s="174">
        <f t="shared" si="4"/>
        <v>3.0204030204030206</v>
      </c>
      <c r="I117" s="141">
        <f t="shared" si="3"/>
        <v>11.1111</v>
      </c>
    </row>
    <row r="118" spans="1:9" ht="23.25" customHeight="1" x14ac:dyDescent="0.4">
      <c r="A118" s="637" t="s">
        <v>170</v>
      </c>
      <c r="B118" s="638"/>
      <c r="C118" s="638"/>
      <c r="D118" s="638"/>
      <c r="E118" s="638"/>
      <c r="F118" s="639"/>
      <c r="G118" s="165">
        <f>SUM(G112:G117)</f>
        <v>184.58000000000004</v>
      </c>
      <c r="H118" s="158">
        <f>SUM(H112:H117)</f>
        <v>16.612216612216613</v>
      </c>
      <c r="I118" s="141">
        <f t="shared" si="3"/>
        <v>11.1111</v>
      </c>
    </row>
    <row r="119" spans="1:9" ht="16.350000000000001" customHeight="1" x14ac:dyDescent="0.4">
      <c r="A119" s="634" t="s">
        <v>210</v>
      </c>
      <c r="B119" s="635"/>
      <c r="C119" s="635"/>
      <c r="D119" s="635"/>
      <c r="E119" s="635"/>
      <c r="F119" s="166"/>
      <c r="G119" s="167"/>
      <c r="H119" s="230"/>
      <c r="I119" s="141">
        <f t="shared" si="3"/>
        <v>11.1111</v>
      </c>
    </row>
    <row r="120" spans="1:9" ht="45" customHeight="1" x14ac:dyDescent="0.4">
      <c r="A120" s="136"/>
      <c r="B120" s="137">
        <v>43768</v>
      </c>
      <c r="C120" s="138" t="s">
        <v>224</v>
      </c>
      <c r="D120" s="142" t="s">
        <v>566</v>
      </c>
      <c r="E120" s="139" t="s">
        <v>417</v>
      </c>
      <c r="F120" s="163" t="s">
        <v>764</v>
      </c>
      <c r="G120" s="150">
        <v>1014.71</v>
      </c>
      <c r="H120" s="174">
        <f t="shared" ref="H120:H126" si="5">G120/I120</f>
        <v>91.323991323991322</v>
      </c>
      <c r="I120" s="141">
        <f t="shared" si="3"/>
        <v>11.1111</v>
      </c>
    </row>
    <row r="121" spans="1:9" ht="25.5" customHeight="1" x14ac:dyDescent="0.4">
      <c r="A121" s="136"/>
      <c r="B121" s="137">
        <v>43768</v>
      </c>
      <c r="C121" s="138" t="s">
        <v>102</v>
      </c>
      <c r="D121" s="628" t="s">
        <v>567</v>
      </c>
      <c r="E121" s="142" t="s">
        <v>68</v>
      </c>
      <c r="F121" s="143" t="s">
        <v>613</v>
      </c>
      <c r="G121" s="150">
        <v>72.34</v>
      </c>
      <c r="H121" s="174">
        <f t="shared" si="5"/>
        <v>6.510606510606511</v>
      </c>
      <c r="I121" s="141">
        <f t="shared" si="3"/>
        <v>11.1111</v>
      </c>
    </row>
    <row r="122" spans="1:9" ht="25.5" customHeight="1" x14ac:dyDescent="0.4">
      <c r="A122" s="136"/>
      <c r="B122" s="137">
        <v>43768</v>
      </c>
      <c r="C122" s="138" t="s">
        <v>103</v>
      </c>
      <c r="D122" s="629"/>
      <c r="E122" s="142" t="s">
        <v>67</v>
      </c>
      <c r="F122" s="143" t="s">
        <v>601</v>
      </c>
      <c r="G122" s="150">
        <v>76.38</v>
      </c>
      <c r="H122" s="174">
        <f t="shared" si="5"/>
        <v>6.8742068742068732</v>
      </c>
      <c r="I122" s="141">
        <f t="shared" si="3"/>
        <v>11.1111</v>
      </c>
    </row>
    <row r="123" spans="1:9" ht="19.5" customHeight="1" x14ac:dyDescent="0.4">
      <c r="A123" s="136"/>
      <c r="B123" s="137">
        <v>43768</v>
      </c>
      <c r="C123" s="138" t="s">
        <v>104</v>
      </c>
      <c r="D123" s="629"/>
      <c r="E123" s="142" t="s">
        <v>66</v>
      </c>
      <c r="F123" s="143" t="s">
        <v>709</v>
      </c>
      <c r="G123" s="150">
        <v>42.2</v>
      </c>
      <c r="H123" s="174">
        <f t="shared" si="5"/>
        <v>3.7980037980037982</v>
      </c>
      <c r="I123" s="141">
        <f t="shared" si="3"/>
        <v>11.1111</v>
      </c>
    </row>
    <row r="124" spans="1:9" ht="21" customHeight="1" x14ac:dyDescent="0.4">
      <c r="A124" s="136"/>
      <c r="B124" s="137">
        <v>43768</v>
      </c>
      <c r="C124" s="138" t="s">
        <v>104</v>
      </c>
      <c r="D124" s="629"/>
      <c r="E124" s="142" t="s">
        <v>66</v>
      </c>
      <c r="F124" s="143" t="s">
        <v>709</v>
      </c>
      <c r="G124" s="150">
        <v>42.2</v>
      </c>
      <c r="H124" s="174">
        <f t="shared" si="5"/>
        <v>3.7980037980037982</v>
      </c>
      <c r="I124" s="141">
        <f t="shared" si="3"/>
        <v>11.1111</v>
      </c>
    </row>
    <row r="125" spans="1:9" ht="21" customHeight="1" x14ac:dyDescent="0.4">
      <c r="A125" s="136"/>
      <c r="B125" s="137">
        <v>43768</v>
      </c>
      <c r="C125" s="138" t="s">
        <v>138</v>
      </c>
      <c r="D125" s="630"/>
      <c r="E125" s="142" t="s">
        <v>68</v>
      </c>
      <c r="F125" s="143" t="s">
        <v>740</v>
      </c>
      <c r="G125" s="150">
        <v>277.29000000000002</v>
      </c>
      <c r="H125" s="174">
        <f t="shared" si="5"/>
        <v>24.956124956124956</v>
      </c>
      <c r="I125" s="141">
        <f t="shared" si="3"/>
        <v>11.1111</v>
      </c>
    </row>
    <row r="126" spans="1:9" ht="42" customHeight="1" x14ac:dyDescent="0.4">
      <c r="A126" s="136"/>
      <c r="B126" s="137">
        <v>43805</v>
      </c>
      <c r="C126" s="138" t="s">
        <v>168</v>
      </c>
      <c r="D126" s="142" t="s">
        <v>565</v>
      </c>
      <c r="E126" s="139" t="s">
        <v>417</v>
      </c>
      <c r="F126" s="146" t="s">
        <v>619</v>
      </c>
      <c r="G126" s="150">
        <v>1789.4</v>
      </c>
      <c r="H126" s="174">
        <f t="shared" si="5"/>
        <v>161.04616104616105</v>
      </c>
      <c r="I126" s="141">
        <f t="shared" si="3"/>
        <v>11.1111</v>
      </c>
    </row>
    <row r="127" spans="1:9" ht="27.75" customHeight="1" x14ac:dyDescent="0.4">
      <c r="A127" s="136"/>
      <c r="B127" s="137">
        <v>43805</v>
      </c>
      <c r="C127" s="138" t="s">
        <v>164</v>
      </c>
      <c r="D127" s="628" t="s">
        <v>564</v>
      </c>
      <c r="E127" s="142" t="s">
        <v>68</v>
      </c>
      <c r="F127" s="143" t="s">
        <v>603</v>
      </c>
      <c r="G127" s="150">
        <v>144.68</v>
      </c>
      <c r="H127" s="174">
        <f t="shared" ref="H127:H143" si="6">G127/I127</f>
        <v>13.021213021213022</v>
      </c>
      <c r="I127" s="141">
        <f t="shared" si="3"/>
        <v>11.1111</v>
      </c>
    </row>
    <row r="128" spans="1:9" ht="27.75" customHeight="1" x14ac:dyDescent="0.4">
      <c r="A128" s="136"/>
      <c r="B128" s="137">
        <v>43805</v>
      </c>
      <c r="C128" s="138" t="s">
        <v>167</v>
      </c>
      <c r="D128" s="629"/>
      <c r="E128" s="142" t="s">
        <v>67</v>
      </c>
      <c r="F128" s="143" t="s">
        <v>620</v>
      </c>
      <c r="G128" s="150">
        <v>392.8</v>
      </c>
      <c r="H128" s="174">
        <f t="shared" si="6"/>
        <v>35.352035352035351</v>
      </c>
      <c r="I128" s="141">
        <f t="shared" si="3"/>
        <v>11.1111</v>
      </c>
    </row>
    <row r="129" spans="1:9" ht="27" customHeight="1" x14ac:dyDescent="0.4">
      <c r="A129" s="136"/>
      <c r="B129" s="137">
        <v>43805</v>
      </c>
      <c r="C129" s="138" t="s">
        <v>165</v>
      </c>
      <c r="D129" s="629"/>
      <c r="E129" s="142" t="s">
        <v>66</v>
      </c>
      <c r="F129" s="143" t="s">
        <v>710</v>
      </c>
      <c r="G129" s="164">
        <v>84.39</v>
      </c>
      <c r="H129" s="174">
        <f t="shared" si="6"/>
        <v>7.5951075951075948</v>
      </c>
      <c r="I129" s="141">
        <f t="shared" si="3"/>
        <v>11.1111</v>
      </c>
    </row>
    <row r="130" spans="1:9" ht="26.25" customHeight="1" x14ac:dyDescent="0.4">
      <c r="A130" s="136"/>
      <c r="B130" s="137">
        <v>43805</v>
      </c>
      <c r="C130" s="138" t="s">
        <v>165</v>
      </c>
      <c r="D130" s="629"/>
      <c r="E130" s="142" t="s">
        <v>66</v>
      </c>
      <c r="F130" s="143" t="s">
        <v>710</v>
      </c>
      <c r="G130" s="164">
        <v>84.39</v>
      </c>
      <c r="H130" s="174">
        <f t="shared" si="6"/>
        <v>7.5951075951075948</v>
      </c>
      <c r="I130" s="141">
        <f t="shared" si="3"/>
        <v>11.1111</v>
      </c>
    </row>
    <row r="131" spans="1:9" ht="27" customHeight="1" x14ac:dyDescent="0.4">
      <c r="A131" s="136"/>
      <c r="B131" s="137">
        <v>43805</v>
      </c>
      <c r="C131" s="138" t="s">
        <v>166</v>
      </c>
      <c r="D131" s="630"/>
      <c r="E131" s="142" t="s">
        <v>68</v>
      </c>
      <c r="F131" s="143" t="s">
        <v>741</v>
      </c>
      <c r="G131" s="164">
        <v>554.59</v>
      </c>
      <c r="H131" s="174">
        <f t="shared" si="6"/>
        <v>49.913149913149915</v>
      </c>
      <c r="I131" s="141">
        <f t="shared" si="3"/>
        <v>11.1111</v>
      </c>
    </row>
    <row r="132" spans="1:9" ht="45" customHeight="1" x14ac:dyDescent="0.4">
      <c r="A132" s="136"/>
      <c r="B132" s="137">
        <v>43805</v>
      </c>
      <c r="C132" s="138" t="s">
        <v>171</v>
      </c>
      <c r="D132" s="171" t="s">
        <v>565</v>
      </c>
      <c r="E132" s="139" t="s">
        <v>417</v>
      </c>
      <c r="F132" s="146" t="s">
        <v>621</v>
      </c>
      <c r="G132" s="164">
        <v>894.7</v>
      </c>
      <c r="H132" s="174">
        <f t="shared" si="6"/>
        <v>80.523080523080523</v>
      </c>
      <c r="I132" s="141">
        <f t="shared" si="3"/>
        <v>11.1111</v>
      </c>
    </row>
    <row r="133" spans="1:9" ht="27" customHeight="1" x14ac:dyDescent="0.4">
      <c r="A133" s="136"/>
      <c r="B133" s="137">
        <v>43805</v>
      </c>
      <c r="C133" s="138" t="s">
        <v>164</v>
      </c>
      <c r="D133" s="628" t="s">
        <v>564</v>
      </c>
      <c r="E133" s="142" t="s">
        <v>68</v>
      </c>
      <c r="F133" s="143" t="s">
        <v>606</v>
      </c>
      <c r="G133" s="164">
        <v>72.34</v>
      </c>
      <c r="H133" s="174">
        <f t="shared" si="6"/>
        <v>6.510606510606511</v>
      </c>
      <c r="I133" s="141">
        <f t="shared" si="3"/>
        <v>11.1111</v>
      </c>
    </row>
    <row r="134" spans="1:9" ht="27" customHeight="1" x14ac:dyDescent="0.4">
      <c r="A134" s="136"/>
      <c r="B134" s="137">
        <v>43805</v>
      </c>
      <c r="C134" s="138" t="s">
        <v>167</v>
      </c>
      <c r="D134" s="629"/>
      <c r="E134" s="142" t="s">
        <v>67</v>
      </c>
      <c r="F134" s="143" t="s">
        <v>622</v>
      </c>
      <c r="G134" s="164">
        <v>196.39</v>
      </c>
      <c r="H134" s="174">
        <f t="shared" si="6"/>
        <v>17.675117675117672</v>
      </c>
      <c r="I134" s="141">
        <f t="shared" si="3"/>
        <v>11.1111</v>
      </c>
    </row>
    <row r="135" spans="1:9" ht="27" customHeight="1" x14ac:dyDescent="0.4">
      <c r="A135" s="136"/>
      <c r="B135" s="137">
        <v>43805</v>
      </c>
      <c r="C135" s="138" t="s">
        <v>165</v>
      </c>
      <c r="D135" s="629"/>
      <c r="E135" s="142" t="s">
        <v>66</v>
      </c>
      <c r="F135" s="143" t="s">
        <v>721</v>
      </c>
      <c r="G135" s="164">
        <v>42.2</v>
      </c>
      <c r="H135" s="174">
        <f t="shared" si="6"/>
        <v>3.7980037980037982</v>
      </c>
      <c r="I135" s="141">
        <f t="shared" si="3"/>
        <v>11.1111</v>
      </c>
    </row>
    <row r="136" spans="1:9" ht="27" customHeight="1" x14ac:dyDescent="0.4">
      <c r="A136" s="136"/>
      <c r="B136" s="137">
        <v>43805</v>
      </c>
      <c r="C136" s="138" t="s">
        <v>165</v>
      </c>
      <c r="D136" s="629"/>
      <c r="E136" s="142" t="s">
        <v>66</v>
      </c>
      <c r="F136" s="143" t="s">
        <v>710</v>
      </c>
      <c r="G136" s="164">
        <v>42.2</v>
      </c>
      <c r="H136" s="174">
        <f t="shared" si="6"/>
        <v>3.7980037980037982</v>
      </c>
      <c r="I136" s="141">
        <f t="shared" si="3"/>
        <v>11.1111</v>
      </c>
    </row>
    <row r="137" spans="1:9" ht="27" customHeight="1" x14ac:dyDescent="0.4">
      <c r="A137" s="136"/>
      <c r="B137" s="186">
        <v>43805</v>
      </c>
      <c r="C137" s="187" t="s">
        <v>166</v>
      </c>
      <c r="D137" s="629"/>
      <c r="E137" s="188" t="s">
        <v>68</v>
      </c>
      <c r="F137" s="189" t="s">
        <v>747</v>
      </c>
      <c r="G137" s="164">
        <v>277.29000000000002</v>
      </c>
      <c r="H137" s="174">
        <f t="shared" si="6"/>
        <v>24.956124956124956</v>
      </c>
      <c r="I137" s="141">
        <f t="shared" si="3"/>
        <v>11.1111</v>
      </c>
    </row>
    <row r="138" spans="1:9" ht="45.75" customHeight="1" x14ac:dyDescent="0.4">
      <c r="A138" s="178"/>
      <c r="B138" s="137">
        <v>43826</v>
      </c>
      <c r="C138" s="138" t="s">
        <v>181</v>
      </c>
      <c r="D138" s="142" t="s">
        <v>568</v>
      </c>
      <c r="E138" s="139" t="s">
        <v>417</v>
      </c>
      <c r="F138" s="146" t="s">
        <v>623</v>
      </c>
      <c r="G138" s="164">
        <v>2684.09</v>
      </c>
      <c r="H138" s="174">
        <f t="shared" si="6"/>
        <v>241.56834156834157</v>
      </c>
      <c r="I138" s="141">
        <f t="shared" si="3"/>
        <v>11.1111</v>
      </c>
    </row>
    <row r="139" spans="1:9" ht="27" customHeight="1" x14ac:dyDescent="0.4">
      <c r="A139" s="178"/>
      <c r="B139" s="137">
        <v>43826</v>
      </c>
      <c r="C139" s="138" t="s">
        <v>182</v>
      </c>
      <c r="D139" s="628" t="s">
        <v>569</v>
      </c>
      <c r="E139" s="142" t="s">
        <v>68</v>
      </c>
      <c r="F139" s="143" t="s">
        <v>609</v>
      </c>
      <c r="G139" s="164">
        <v>217.02</v>
      </c>
      <c r="H139" s="174">
        <f t="shared" si="6"/>
        <v>19.531819531819533</v>
      </c>
      <c r="I139" s="141">
        <f t="shared" si="3"/>
        <v>11.1111</v>
      </c>
    </row>
    <row r="140" spans="1:9" ht="27" customHeight="1" x14ac:dyDescent="0.4">
      <c r="A140" s="178"/>
      <c r="B140" s="137">
        <v>43826</v>
      </c>
      <c r="C140" s="138" t="s">
        <v>183</v>
      </c>
      <c r="D140" s="629"/>
      <c r="E140" s="142" t="s">
        <v>67</v>
      </c>
      <c r="F140" s="143" t="s">
        <v>624</v>
      </c>
      <c r="G140" s="164">
        <v>589.20000000000005</v>
      </c>
      <c r="H140" s="174">
        <f t="shared" si="6"/>
        <v>53.02805302805303</v>
      </c>
      <c r="I140" s="141">
        <f t="shared" si="3"/>
        <v>11.1111</v>
      </c>
    </row>
    <row r="141" spans="1:9" ht="27" customHeight="1" x14ac:dyDescent="0.4">
      <c r="A141" s="178"/>
      <c r="B141" s="137">
        <v>43826</v>
      </c>
      <c r="C141" s="138" t="s">
        <v>184</v>
      </c>
      <c r="D141" s="629"/>
      <c r="E141" s="142" t="s">
        <v>66</v>
      </c>
      <c r="F141" s="143" t="s">
        <v>722</v>
      </c>
      <c r="G141" s="164">
        <v>126.59</v>
      </c>
      <c r="H141" s="174">
        <f t="shared" si="6"/>
        <v>11.393111393111393</v>
      </c>
      <c r="I141" s="141">
        <f t="shared" si="3"/>
        <v>11.1111</v>
      </c>
    </row>
    <row r="142" spans="1:9" ht="27" customHeight="1" x14ac:dyDescent="0.4">
      <c r="A142" s="178"/>
      <c r="B142" s="137">
        <v>43826</v>
      </c>
      <c r="C142" s="138" t="s">
        <v>185</v>
      </c>
      <c r="D142" s="629"/>
      <c r="E142" s="142" t="s">
        <v>66</v>
      </c>
      <c r="F142" s="143" t="s">
        <v>723</v>
      </c>
      <c r="G142" s="164">
        <v>126.59</v>
      </c>
      <c r="H142" s="174">
        <f t="shared" si="6"/>
        <v>11.393111393111393</v>
      </c>
      <c r="I142" s="141">
        <f t="shared" si="3"/>
        <v>11.1111</v>
      </c>
    </row>
    <row r="143" spans="1:9" ht="27" customHeight="1" x14ac:dyDescent="0.4">
      <c r="A143" s="178"/>
      <c r="B143" s="137">
        <v>43826</v>
      </c>
      <c r="C143" s="187" t="s">
        <v>186</v>
      </c>
      <c r="D143" s="629"/>
      <c r="E143" s="188" t="s">
        <v>68</v>
      </c>
      <c r="F143" s="189" t="s">
        <v>748</v>
      </c>
      <c r="G143" s="164">
        <v>831.89</v>
      </c>
      <c r="H143" s="174">
        <f t="shared" si="6"/>
        <v>74.870174870174864</v>
      </c>
      <c r="I143" s="141">
        <f t="shared" si="3"/>
        <v>11.1111</v>
      </c>
    </row>
    <row r="144" spans="1:9" ht="29.25" customHeight="1" x14ac:dyDescent="0.4">
      <c r="A144" s="637" t="s">
        <v>169</v>
      </c>
      <c r="B144" s="638"/>
      <c r="C144" s="638"/>
      <c r="D144" s="638"/>
      <c r="E144" s="638"/>
      <c r="F144" s="639"/>
      <c r="G144" s="165">
        <f>SUM(G120:G143)</f>
        <v>10675.87</v>
      </c>
      <c r="H144" s="226">
        <f>SUM(H120:H143)</f>
        <v>960.8292608292611</v>
      </c>
      <c r="I144" s="141">
        <f t="shared" si="3"/>
        <v>11.1111</v>
      </c>
    </row>
    <row r="145" spans="1:10" ht="16.350000000000001" customHeight="1" x14ac:dyDescent="0.4">
      <c r="A145" s="634" t="s">
        <v>211</v>
      </c>
      <c r="B145" s="635"/>
      <c r="C145" s="635"/>
      <c r="D145" s="635"/>
      <c r="E145" s="635"/>
      <c r="F145" s="166"/>
      <c r="G145" s="167"/>
      <c r="H145" s="230"/>
      <c r="I145" s="141">
        <f t="shared" si="3"/>
        <v>11.1111</v>
      </c>
    </row>
    <row r="146" spans="1:10" ht="56.25" customHeight="1" x14ac:dyDescent="0.4">
      <c r="A146" s="136"/>
      <c r="B146" s="137">
        <v>43805</v>
      </c>
      <c r="C146" s="138" t="s">
        <v>225</v>
      </c>
      <c r="D146" s="171" t="s">
        <v>565</v>
      </c>
      <c r="E146" s="139" t="s">
        <v>418</v>
      </c>
      <c r="F146" s="146" t="s">
        <v>625</v>
      </c>
      <c r="G146" s="150">
        <v>3177.25</v>
      </c>
      <c r="H146" s="174">
        <f t="shared" ref="H146:H151" si="7">G146/I146</f>
        <v>285.95278595278592</v>
      </c>
      <c r="I146" s="141">
        <f t="shared" si="3"/>
        <v>11.1111</v>
      </c>
    </row>
    <row r="147" spans="1:10" ht="24.75" customHeight="1" x14ac:dyDescent="0.4">
      <c r="A147" s="136"/>
      <c r="B147" s="137">
        <v>43805</v>
      </c>
      <c r="C147" s="138" t="s">
        <v>164</v>
      </c>
      <c r="D147" s="628" t="s">
        <v>564</v>
      </c>
      <c r="E147" s="142" t="s">
        <v>68</v>
      </c>
      <c r="F147" s="143" t="s">
        <v>603</v>
      </c>
      <c r="G147" s="150">
        <v>241.12</v>
      </c>
      <c r="H147" s="174">
        <f t="shared" si="7"/>
        <v>21.700821700821699</v>
      </c>
      <c r="I147" s="141">
        <f t="shared" si="3"/>
        <v>11.1111</v>
      </c>
    </row>
    <row r="148" spans="1:10" ht="24.75" customHeight="1" x14ac:dyDescent="0.4">
      <c r="A148" s="136"/>
      <c r="B148" s="137">
        <v>43805</v>
      </c>
      <c r="C148" s="138" t="s">
        <v>167</v>
      </c>
      <c r="D148" s="629"/>
      <c r="E148" s="142" t="s">
        <v>67</v>
      </c>
      <c r="F148" s="143" t="s">
        <v>620</v>
      </c>
      <c r="G148" s="150">
        <v>412.91</v>
      </c>
      <c r="H148" s="174">
        <f t="shared" si="7"/>
        <v>37.161937161937161</v>
      </c>
      <c r="I148" s="141">
        <f t="shared" si="3"/>
        <v>11.1111</v>
      </c>
      <c r="J148" s="6" t="s">
        <v>226</v>
      </c>
    </row>
    <row r="149" spans="1:10" ht="26.25" customHeight="1" x14ac:dyDescent="0.4">
      <c r="A149" s="136"/>
      <c r="B149" s="137">
        <v>43805</v>
      </c>
      <c r="C149" s="138" t="s">
        <v>165</v>
      </c>
      <c r="D149" s="629"/>
      <c r="E149" s="142" t="s">
        <v>66</v>
      </c>
      <c r="F149" s="143" t="s">
        <v>710</v>
      </c>
      <c r="G149" s="150">
        <v>140.66</v>
      </c>
      <c r="H149" s="174">
        <f t="shared" si="7"/>
        <v>12.659412659412659</v>
      </c>
      <c r="I149" s="141">
        <f t="shared" si="3"/>
        <v>11.1111</v>
      </c>
    </row>
    <row r="150" spans="1:10" ht="25.5" customHeight="1" x14ac:dyDescent="0.4">
      <c r="A150" s="136"/>
      <c r="B150" s="137">
        <v>43805</v>
      </c>
      <c r="C150" s="138" t="s">
        <v>165</v>
      </c>
      <c r="D150" s="629"/>
      <c r="E150" s="142" t="s">
        <v>66</v>
      </c>
      <c r="F150" s="143" t="s">
        <v>710</v>
      </c>
      <c r="G150" s="150">
        <v>140.66</v>
      </c>
      <c r="H150" s="174">
        <f t="shared" si="7"/>
        <v>12.659412659412659</v>
      </c>
      <c r="I150" s="141">
        <f t="shared" si="3"/>
        <v>11.1111</v>
      </c>
    </row>
    <row r="151" spans="1:10" ht="27.75" customHeight="1" x14ac:dyDescent="0.4">
      <c r="A151" s="136"/>
      <c r="B151" s="137">
        <v>43805</v>
      </c>
      <c r="C151" s="138" t="s">
        <v>166</v>
      </c>
      <c r="D151" s="630"/>
      <c r="E151" s="142" t="s">
        <v>68</v>
      </c>
      <c r="F151" s="143" t="s">
        <v>741</v>
      </c>
      <c r="G151" s="150">
        <v>924.32</v>
      </c>
      <c r="H151" s="174">
        <f t="shared" si="7"/>
        <v>83.188883188883196</v>
      </c>
      <c r="I151" s="141">
        <f t="shared" si="3"/>
        <v>11.1111</v>
      </c>
    </row>
    <row r="152" spans="1:10" ht="31.5" customHeight="1" x14ac:dyDescent="0.4">
      <c r="A152" s="637" t="s">
        <v>187</v>
      </c>
      <c r="B152" s="638"/>
      <c r="C152" s="638"/>
      <c r="D152" s="638"/>
      <c r="E152" s="638"/>
      <c r="F152" s="639"/>
      <c r="G152" s="165">
        <f>SUM(G146:G151)</f>
        <v>5036.9199999999992</v>
      </c>
      <c r="H152" s="226">
        <f>SUM(H146:H151)</f>
        <v>453.32325332325331</v>
      </c>
      <c r="I152" s="141">
        <f t="shared" ref="I152:I215" si="8">$D$236</f>
        <v>11.1111</v>
      </c>
    </row>
    <row r="153" spans="1:10" ht="16.350000000000001" customHeight="1" x14ac:dyDescent="0.4">
      <c r="A153" s="634" t="s">
        <v>212</v>
      </c>
      <c r="B153" s="635"/>
      <c r="C153" s="636"/>
      <c r="D153" s="635"/>
      <c r="E153" s="635"/>
      <c r="F153" s="166"/>
      <c r="G153" s="167"/>
      <c r="H153" s="230"/>
      <c r="I153" s="141">
        <f t="shared" si="8"/>
        <v>11.1111</v>
      </c>
    </row>
    <row r="154" spans="1:10" ht="56.25" customHeight="1" x14ac:dyDescent="0.4">
      <c r="A154" s="136"/>
      <c r="B154" s="137">
        <v>43738</v>
      </c>
      <c r="C154" s="138" t="s">
        <v>84</v>
      </c>
      <c r="D154" s="147" t="s">
        <v>570</v>
      </c>
      <c r="E154" s="139" t="s">
        <v>418</v>
      </c>
      <c r="F154" s="163" t="s">
        <v>571</v>
      </c>
      <c r="G154" s="150">
        <v>372.04</v>
      </c>
      <c r="H154" s="174">
        <f>G154/I154</f>
        <v>33.483633483633483</v>
      </c>
      <c r="I154" s="141">
        <f t="shared" si="8"/>
        <v>11.1111</v>
      </c>
    </row>
    <row r="155" spans="1:10" ht="59.25" customHeight="1" x14ac:dyDescent="0.4">
      <c r="A155" s="136"/>
      <c r="B155" s="137">
        <v>43738</v>
      </c>
      <c r="C155" s="138" t="s">
        <v>89</v>
      </c>
      <c r="D155" s="147" t="s">
        <v>572</v>
      </c>
      <c r="E155" s="139" t="s">
        <v>417</v>
      </c>
      <c r="F155" s="163" t="s">
        <v>573</v>
      </c>
      <c r="G155" s="150">
        <v>372.05</v>
      </c>
      <c r="H155" s="174">
        <f t="shared" ref="H155:H172" si="9">G155/I155</f>
        <v>33.484533484533486</v>
      </c>
      <c r="I155" s="141">
        <f t="shared" si="8"/>
        <v>11.1111</v>
      </c>
    </row>
    <row r="156" spans="1:10" ht="31.5" customHeight="1" x14ac:dyDescent="0.4">
      <c r="A156" s="136"/>
      <c r="B156" s="137">
        <v>43738</v>
      </c>
      <c r="C156" s="138" t="s">
        <v>86</v>
      </c>
      <c r="D156" s="628" t="s">
        <v>574</v>
      </c>
      <c r="E156" s="142" t="s">
        <v>68</v>
      </c>
      <c r="F156" s="143" t="s">
        <v>613</v>
      </c>
      <c r="G156" s="150">
        <v>53.05</v>
      </c>
      <c r="H156" s="174">
        <f t="shared" si="9"/>
        <v>4.7745047745047744</v>
      </c>
      <c r="I156" s="141">
        <f t="shared" si="8"/>
        <v>11.1111</v>
      </c>
    </row>
    <row r="157" spans="1:10" ht="29.25" customHeight="1" x14ac:dyDescent="0.4">
      <c r="A157" s="136"/>
      <c r="B157" s="137">
        <v>43738</v>
      </c>
      <c r="C157" s="138" t="s">
        <v>88</v>
      </c>
      <c r="D157" s="629"/>
      <c r="E157" s="142" t="s">
        <v>67</v>
      </c>
      <c r="F157" s="143" t="s">
        <v>601</v>
      </c>
      <c r="G157" s="150">
        <v>56</v>
      </c>
      <c r="H157" s="174">
        <f t="shared" si="9"/>
        <v>5.04000504000504</v>
      </c>
      <c r="I157" s="141">
        <f t="shared" si="8"/>
        <v>11.1111</v>
      </c>
    </row>
    <row r="158" spans="1:10" ht="24.75" customHeight="1" x14ac:dyDescent="0.4">
      <c r="A158" s="136"/>
      <c r="B158" s="137">
        <v>43738</v>
      </c>
      <c r="C158" s="138" t="s">
        <v>87</v>
      </c>
      <c r="D158" s="629"/>
      <c r="E158" s="142" t="s">
        <v>66</v>
      </c>
      <c r="F158" s="143" t="s">
        <v>709</v>
      </c>
      <c r="G158" s="150">
        <v>30.94</v>
      </c>
      <c r="H158" s="174">
        <f t="shared" si="9"/>
        <v>2.7846027846027845</v>
      </c>
      <c r="I158" s="141">
        <f t="shared" si="8"/>
        <v>11.1111</v>
      </c>
    </row>
    <row r="159" spans="1:10" ht="24.75" customHeight="1" x14ac:dyDescent="0.4">
      <c r="A159" s="136"/>
      <c r="B159" s="137">
        <v>43738</v>
      </c>
      <c r="C159" s="138" t="s">
        <v>87</v>
      </c>
      <c r="D159" s="629"/>
      <c r="E159" s="142" t="s">
        <v>66</v>
      </c>
      <c r="F159" s="143" t="s">
        <v>709</v>
      </c>
      <c r="G159" s="150">
        <v>30.94</v>
      </c>
      <c r="H159" s="174">
        <f t="shared" si="9"/>
        <v>2.7846027846027845</v>
      </c>
      <c r="I159" s="141">
        <f t="shared" si="8"/>
        <v>11.1111</v>
      </c>
    </row>
    <row r="160" spans="1:10" ht="26.25" customHeight="1" x14ac:dyDescent="0.4">
      <c r="A160" s="136"/>
      <c r="B160" s="137">
        <v>43738</v>
      </c>
      <c r="C160" s="138" t="s">
        <v>85</v>
      </c>
      <c r="D160" s="630"/>
      <c r="E160" s="142" t="s">
        <v>68</v>
      </c>
      <c r="F160" s="143" t="s">
        <v>740</v>
      </c>
      <c r="G160" s="150">
        <v>203.34</v>
      </c>
      <c r="H160" s="174">
        <f t="shared" si="9"/>
        <v>18.3006183006183</v>
      </c>
      <c r="I160" s="141">
        <f t="shared" si="8"/>
        <v>11.1111</v>
      </c>
    </row>
    <row r="161" spans="1:9" ht="40.5" customHeight="1" x14ac:dyDescent="0.4">
      <c r="A161" s="178"/>
      <c r="B161" s="137">
        <v>43805</v>
      </c>
      <c r="C161" s="138" t="s">
        <v>173</v>
      </c>
      <c r="D161" s="171" t="s">
        <v>565</v>
      </c>
      <c r="E161" s="139" t="s">
        <v>418</v>
      </c>
      <c r="F161" s="146" t="s">
        <v>626</v>
      </c>
      <c r="G161" s="150">
        <v>164.02</v>
      </c>
      <c r="H161" s="174">
        <f t="shared" si="9"/>
        <v>14.761814761814762</v>
      </c>
      <c r="I161" s="141">
        <f t="shared" si="8"/>
        <v>11.1111</v>
      </c>
    </row>
    <row r="162" spans="1:9" ht="26.25" customHeight="1" x14ac:dyDescent="0.4">
      <c r="A162" s="178"/>
      <c r="B162" s="137">
        <v>43805</v>
      </c>
      <c r="C162" s="138" t="s">
        <v>164</v>
      </c>
      <c r="D162" s="628" t="s">
        <v>564</v>
      </c>
      <c r="E162" s="142" t="s">
        <v>68</v>
      </c>
      <c r="F162" s="143" t="s">
        <v>627</v>
      </c>
      <c r="G162" s="150">
        <v>13.26</v>
      </c>
      <c r="H162" s="174">
        <f t="shared" si="9"/>
        <v>1.1934011934011934</v>
      </c>
      <c r="I162" s="141">
        <f t="shared" si="8"/>
        <v>11.1111</v>
      </c>
    </row>
    <row r="163" spans="1:9" ht="26.25" customHeight="1" x14ac:dyDescent="0.4">
      <c r="A163" s="178"/>
      <c r="B163" s="137">
        <v>43805</v>
      </c>
      <c r="C163" s="138" t="s">
        <v>167</v>
      </c>
      <c r="D163" s="629"/>
      <c r="E163" s="142" t="s">
        <v>67</v>
      </c>
      <c r="F163" s="143" t="s">
        <v>628</v>
      </c>
      <c r="G163" s="150">
        <v>36</v>
      </c>
      <c r="H163" s="174">
        <f t="shared" si="9"/>
        <v>3.2400032400032397</v>
      </c>
      <c r="I163" s="141">
        <f t="shared" si="8"/>
        <v>11.1111</v>
      </c>
    </row>
    <row r="164" spans="1:9" ht="26.25" customHeight="1" x14ac:dyDescent="0.4">
      <c r="A164" s="178"/>
      <c r="B164" s="137">
        <v>43805</v>
      </c>
      <c r="C164" s="138" t="s">
        <v>165</v>
      </c>
      <c r="D164" s="629"/>
      <c r="E164" s="142" t="s">
        <v>66</v>
      </c>
      <c r="F164" s="143" t="s">
        <v>721</v>
      </c>
      <c r="G164" s="150">
        <v>7.74</v>
      </c>
      <c r="H164" s="174">
        <f t="shared" si="9"/>
        <v>0.69660069660069657</v>
      </c>
      <c r="I164" s="141">
        <f t="shared" si="8"/>
        <v>11.1111</v>
      </c>
    </row>
    <row r="165" spans="1:9" ht="26.25" customHeight="1" x14ac:dyDescent="0.4">
      <c r="A165" s="178"/>
      <c r="B165" s="137">
        <v>43805</v>
      </c>
      <c r="C165" s="138" t="s">
        <v>165</v>
      </c>
      <c r="D165" s="629"/>
      <c r="E165" s="142" t="s">
        <v>66</v>
      </c>
      <c r="F165" s="143" t="s">
        <v>721</v>
      </c>
      <c r="G165" s="150">
        <v>7.74</v>
      </c>
      <c r="H165" s="174">
        <f t="shared" si="9"/>
        <v>0.69660069660069657</v>
      </c>
      <c r="I165" s="141">
        <f t="shared" si="8"/>
        <v>11.1111</v>
      </c>
    </row>
    <row r="166" spans="1:9" ht="26.25" customHeight="1" x14ac:dyDescent="0.4">
      <c r="A166" s="178"/>
      <c r="B166" s="137">
        <v>43805</v>
      </c>
      <c r="C166" s="138" t="s">
        <v>166</v>
      </c>
      <c r="D166" s="630"/>
      <c r="E166" s="142" t="s">
        <v>68</v>
      </c>
      <c r="F166" s="143" t="s">
        <v>749</v>
      </c>
      <c r="G166" s="150">
        <v>50.83</v>
      </c>
      <c r="H166" s="174">
        <f t="shared" si="9"/>
        <v>4.5747045747045743</v>
      </c>
      <c r="I166" s="141">
        <f t="shared" si="8"/>
        <v>11.1111</v>
      </c>
    </row>
    <row r="167" spans="1:9" ht="51" customHeight="1" x14ac:dyDescent="0.4">
      <c r="A167" s="136"/>
      <c r="B167" s="137">
        <v>43826</v>
      </c>
      <c r="C167" s="138" t="s">
        <v>160</v>
      </c>
      <c r="D167" s="147" t="s">
        <v>575</v>
      </c>
      <c r="E167" s="139" t="s">
        <v>417</v>
      </c>
      <c r="F167" s="163" t="s">
        <v>629</v>
      </c>
      <c r="G167" s="150">
        <v>186.02</v>
      </c>
      <c r="H167" s="174">
        <f t="shared" si="9"/>
        <v>16.741816741816741</v>
      </c>
      <c r="I167" s="141">
        <f t="shared" si="8"/>
        <v>11.1111</v>
      </c>
    </row>
    <row r="168" spans="1:9" ht="26.25" customHeight="1" x14ac:dyDescent="0.4">
      <c r="A168" s="136"/>
      <c r="B168" s="137">
        <v>43805</v>
      </c>
      <c r="C168" s="138" t="s">
        <v>164</v>
      </c>
      <c r="D168" s="628" t="s">
        <v>564</v>
      </c>
      <c r="E168" s="142" t="s">
        <v>68</v>
      </c>
      <c r="F168" s="143" t="s">
        <v>627</v>
      </c>
      <c r="G168" s="150">
        <v>13.26</v>
      </c>
      <c r="H168" s="174">
        <f t="shared" si="9"/>
        <v>1.1934011934011934</v>
      </c>
      <c r="I168" s="141">
        <f t="shared" si="8"/>
        <v>11.1111</v>
      </c>
    </row>
    <row r="169" spans="1:9" ht="26.25" customHeight="1" x14ac:dyDescent="0.4">
      <c r="A169" s="136"/>
      <c r="B169" s="137">
        <v>43805</v>
      </c>
      <c r="C169" s="138" t="s">
        <v>167</v>
      </c>
      <c r="D169" s="629"/>
      <c r="E169" s="142" t="s">
        <v>67</v>
      </c>
      <c r="F169" s="143" t="s">
        <v>628</v>
      </c>
      <c r="G169" s="150">
        <v>14</v>
      </c>
      <c r="H169" s="174">
        <f t="shared" si="9"/>
        <v>1.26000126000126</v>
      </c>
      <c r="I169" s="141">
        <f t="shared" si="8"/>
        <v>11.1111</v>
      </c>
    </row>
    <row r="170" spans="1:9" ht="26.25" customHeight="1" x14ac:dyDescent="0.4">
      <c r="A170" s="136"/>
      <c r="B170" s="137">
        <v>43805</v>
      </c>
      <c r="C170" s="138" t="s">
        <v>165</v>
      </c>
      <c r="D170" s="629"/>
      <c r="E170" s="142" t="s">
        <v>66</v>
      </c>
      <c r="F170" s="143" t="s">
        <v>724</v>
      </c>
      <c r="G170" s="150">
        <v>7.74</v>
      </c>
      <c r="H170" s="174">
        <f t="shared" si="9"/>
        <v>0.69660069660069657</v>
      </c>
      <c r="I170" s="141">
        <f t="shared" si="8"/>
        <v>11.1111</v>
      </c>
    </row>
    <row r="171" spans="1:9" ht="26.25" customHeight="1" x14ac:dyDescent="0.4">
      <c r="A171" s="136"/>
      <c r="B171" s="137">
        <v>43805</v>
      </c>
      <c r="C171" s="138" t="s">
        <v>165</v>
      </c>
      <c r="D171" s="629"/>
      <c r="E171" s="142" t="s">
        <v>66</v>
      </c>
      <c r="F171" s="143" t="s">
        <v>724</v>
      </c>
      <c r="G171" s="150">
        <v>7.74</v>
      </c>
      <c r="H171" s="174">
        <f t="shared" si="9"/>
        <v>0.69660069660069657</v>
      </c>
      <c r="I171" s="141">
        <f t="shared" si="8"/>
        <v>11.1111</v>
      </c>
    </row>
    <row r="172" spans="1:9" ht="26.25" customHeight="1" x14ac:dyDescent="0.4">
      <c r="A172" s="136"/>
      <c r="B172" s="137">
        <v>43805</v>
      </c>
      <c r="C172" s="138" t="s">
        <v>166</v>
      </c>
      <c r="D172" s="630"/>
      <c r="E172" s="142" t="s">
        <v>68</v>
      </c>
      <c r="F172" s="143" t="s">
        <v>750</v>
      </c>
      <c r="G172" s="150">
        <v>50.83</v>
      </c>
      <c r="H172" s="174">
        <f t="shared" si="9"/>
        <v>4.5747045747045743</v>
      </c>
      <c r="I172" s="141">
        <f t="shared" si="8"/>
        <v>11.1111</v>
      </c>
    </row>
    <row r="173" spans="1:9" ht="25.5" customHeight="1" x14ac:dyDescent="0.4">
      <c r="A173" s="637" t="s">
        <v>174</v>
      </c>
      <c r="B173" s="638"/>
      <c r="C173" s="638"/>
      <c r="D173" s="638"/>
      <c r="E173" s="638"/>
      <c r="F173" s="639"/>
      <c r="G173" s="165">
        <f>SUM(G154:G172)</f>
        <v>1677.54</v>
      </c>
      <c r="H173" s="158">
        <f>SUM(H154:H172)</f>
        <v>150.97875097875095</v>
      </c>
      <c r="I173" s="141">
        <f t="shared" si="8"/>
        <v>11.1111</v>
      </c>
    </row>
    <row r="174" spans="1:9" ht="16.350000000000001" customHeight="1" x14ac:dyDescent="0.4">
      <c r="A174" s="172"/>
      <c r="B174" s="173"/>
      <c r="C174" s="173"/>
      <c r="D174" s="173"/>
      <c r="E174" s="173"/>
      <c r="F174" s="161" t="s">
        <v>117</v>
      </c>
      <c r="G174" s="162">
        <f>G110+G118+G144+G152+G173</f>
        <v>17748.760000000002</v>
      </c>
      <c r="H174" s="182">
        <f>H110+H118+H144+H152+H173</f>
        <v>1597.3899973899977</v>
      </c>
      <c r="I174" s="141">
        <f t="shared" si="8"/>
        <v>11.1111</v>
      </c>
    </row>
    <row r="175" spans="1:9" x14ac:dyDescent="0.4">
      <c r="A175" s="640" t="str">
        <f>'Raport financiar'!A30</f>
        <v>4. Cheltuieli administrative</v>
      </c>
      <c r="B175" s="641"/>
      <c r="C175" s="641"/>
      <c r="D175" s="641"/>
      <c r="E175" s="641"/>
      <c r="F175" s="642"/>
      <c r="G175" s="169"/>
      <c r="H175" s="231"/>
      <c r="I175" s="141">
        <f t="shared" si="8"/>
        <v>11.1111</v>
      </c>
    </row>
    <row r="176" spans="1:9" x14ac:dyDescent="0.4">
      <c r="A176" s="643" t="s">
        <v>213</v>
      </c>
      <c r="B176" s="644"/>
      <c r="C176" s="644"/>
      <c r="D176" s="644"/>
      <c r="E176" s="645"/>
      <c r="F176" s="166"/>
      <c r="G176" s="167"/>
      <c r="H176" s="230"/>
      <c r="I176" s="141">
        <f t="shared" si="8"/>
        <v>11.1111</v>
      </c>
    </row>
    <row r="177" spans="1:9" ht="18" customHeight="1" x14ac:dyDescent="0.4">
      <c r="A177" s="136"/>
      <c r="B177" s="137">
        <v>43710</v>
      </c>
      <c r="C177" s="621" t="s">
        <v>630</v>
      </c>
      <c r="D177" s="622"/>
      <c r="E177" s="139" t="s">
        <v>91</v>
      </c>
      <c r="F177" s="139" t="s">
        <v>72</v>
      </c>
      <c r="G177" s="150">
        <v>20</v>
      </c>
      <c r="H177" s="174">
        <f>G177/I177</f>
        <v>1.8000018000017999</v>
      </c>
      <c r="I177" s="141">
        <f t="shared" si="8"/>
        <v>11.1111</v>
      </c>
    </row>
    <row r="178" spans="1:9" ht="17.25" customHeight="1" x14ac:dyDescent="0.4">
      <c r="A178" s="136"/>
      <c r="B178" s="137">
        <v>43717</v>
      </c>
      <c r="C178" s="621" t="s">
        <v>630</v>
      </c>
      <c r="D178" s="622"/>
      <c r="E178" s="139" t="s">
        <v>91</v>
      </c>
      <c r="F178" s="139" t="s">
        <v>72</v>
      </c>
      <c r="G178" s="150">
        <v>10</v>
      </c>
      <c r="H178" s="174">
        <f t="shared" ref="H178:H196" si="10">G178/I178</f>
        <v>0.90000090000089994</v>
      </c>
      <c r="I178" s="141">
        <f t="shared" si="8"/>
        <v>11.1111</v>
      </c>
    </row>
    <row r="179" spans="1:9" ht="15.75" customHeight="1" x14ac:dyDescent="0.4">
      <c r="A179" s="136"/>
      <c r="B179" s="137">
        <v>43712</v>
      </c>
      <c r="C179" s="621" t="s">
        <v>631</v>
      </c>
      <c r="D179" s="622"/>
      <c r="E179" s="139" t="s">
        <v>91</v>
      </c>
      <c r="F179" s="139" t="s">
        <v>72</v>
      </c>
      <c r="G179" s="150">
        <v>5</v>
      </c>
      <c r="H179" s="174">
        <f t="shared" si="10"/>
        <v>0.45000045000044997</v>
      </c>
      <c r="I179" s="141">
        <f t="shared" si="8"/>
        <v>11.1111</v>
      </c>
    </row>
    <row r="180" spans="1:9" ht="17.25" customHeight="1" x14ac:dyDescent="0.4">
      <c r="A180" s="136"/>
      <c r="B180" s="137">
        <v>43727</v>
      </c>
      <c r="C180" s="621" t="s">
        <v>632</v>
      </c>
      <c r="D180" s="622"/>
      <c r="E180" s="139" t="s">
        <v>91</v>
      </c>
      <c r="F180" s="139" t="s">
        <v>72</v>
      </c>
      <c r="G180" s="150">
        <v>5</v>
      </c>
      <c r="H180" s="174">
        <f t="shared" si="10"/>
        <v>0.45000045000044997</v>
      </c>
      <c r="I180" s="141">
        <f t="shared" si="8"/>
        <v>11.1111</v>
      </c>
    </row>
    <row r="181" spans="1:9" ht="17.25" customHeight="1" x14ac:dyDescent="0.4">
      <c r="A181" s="136"/>
      <c r="B181" s="137">
        <v>43738</v>
      </c>
      <c r="C181" s="621" t="s">
        <v>633</v>
      </c>
      <c r="D181" s="622"/>
      <c r="E181" s="139" t="s">
        <v>91</v>
      </c>
      <c r="F181" s="139" t="s">
        <v>72</v>
      </c>
      <c r="G181" s="150">
        <v>66.349999999999994</v>
      </c>
      <c r="H181" s="174">
        <f t="shared" si="10"/>
        <v>5.9715059715059704</v>
      </c>
      <c r="I181" s="141">
        <f t="shared" si="8"/>
        <v>11.1111</v>
      </c>
    </row>
    <row r="182" spans="1:9" ht="16.5" customHeight="1" x14ac:dyDescent="0.4">
      <c r="A182" s="136"/>
      <c r="B182" s="137">
        <v>43740</v>
      </c>
      <c r="C182" s="621" t="s">
        <v>634</v>
      </c>
      <c r="D182" s="622"/>
      <c r="E182" s="139" t="s">
        <v>91</v>
      </c>
      <c r="F182" s="139" t="s">
        <v>72</v>
      </c>
      <c r="G182" s="150">
        <v>1</v>
      </c>
      <c r="H182" s="174">
        <f t="shared" si="10"/>
        <v>9.0000090000090002E-2</v>
      </c>
      <c r="I182" s="141">
        <f t="shared" si="8"/>
        <v>11.1111</v>
      </c>
    </row>
    <row r="183" spans="1:9" ht="19.5" customHeight="1" x14ac:dyDescent="0.4">
      <c r="A183" s="136"/>
      <c r="B183" s="137">
        <v>43745</v>
      </c>
      <c r="C183" s="621" t="s">
        <v>635</v>
      </c>
      <c r="D183" s="622"/>
      <c r="E183" s="139" t="s">
        <v>91</v>
      </c>
      <c r="F183" s="139" t="s">
        <v>72</v>
      </c>
      <c r="G183" s="150">
        <v>4</v>
      </c>
      <c r="H183" s="174">
        <f t="shared" si="10"/>
        <v>0.36000036000036001</v>
      </c>
      <c r="I183" s="141">
        <f t="shared" si="8"/>
        <v>11.1111</v>
      </c>
    </row>
    <row r="184" spans="1:9" ht="18" customHeight="1" x14ac:dyDescent="0.4">
      <c r="A184" s="136"/>
      <c r="B184" s="137">
        <v>43755</v>
      </c>
      <c r="C184" s="621" t="s">
        <v>636</v>
      </c>
      <c r="D184" s="622"/>
      <c r="E184" s="139" t="s">
        <v>91</v>
      </c>
      <c r="F184" s="139" t="s">
        <v>72</v>
      </c>
      <c r="G184" s="150">
        <v>80</v>
      </c>
      <c r="H184" s="174">
        <f t="shared" si="10"/>
        <v>7.2000072000071995</v>
      </c>
      <c r="I184" s="141">
        <f t="shared" si="8"/>
        <v>11.1111</v>
      </c>
    </row>
    <row r="185" spans="1:9" ht="18.75" customHeight="1" x14ac:dyDescent="0.4">
      <c r="A185" s="136"/>
      <c r="B185" s="137">
        <v>43766</v>
      </c>
      <c r="C185" s="621" t="s">
        <v>637</v>
      </c>
      <c r="D185" s="622"/>
      <c r="E185" s="139" t="s">
        <v>91</v>
      </c>
      <c r="F185" s="139" t="s">
        <v>72</v>
      </c>
      <c r="G185" s="150">
        <v>4</v>
      </c>
      <c r="H185" s="174">
        <f t="shared" si="10"/>
        <v>0.36000036000036001</v>
      </c>
      <c r="I185" s="141">
        <f t="shared" si="8"/>
        <v>11.1111</v>
      </c>
    </row>
    <row r="186" spans="1:9" ht="18.75" customHeight="1" x14ac:dyDescent="0.4">
      <c r="A186" s="136"/>
      <c r="B186" s="137">
        <v>43767</v>
      </c>
      <c r="C186" s="621" t="s">
        <v>638</v>
      </c>
      <c r="D186" s="622"/>
      <c r="E186" s="139" t="s">
        <v>91</v>
      </c>
      <c r="F186" s="139" t="s">
        <v>72</v>
      </c>
      <c r="G186" s="150">
        <v>4</v>
      </c>
      <c r="H186" s="174">
        <f t="shared" si="10"/>
        <v>0.36000036000036001</v>
      </c>
      <c r="I186" s="141">
        <f t="shared" si="8"/>
        <v>11.1111</v>
      </c>
    </row>
    <row r="187" spans="1:9" ht="19.5" customHeight="1" x14ac:dyDescent="0.4">
      <c r="A187" s="136"/>
      <c r="B187" s="137">
        <v>43768</v>
      </c>
      <c r="C187" s="621" t="s">
        <v>639</v>
      </c>
      <c r="D187" s="622"/>
      <c r="E187" s="139" t="s">
        <v>91</v>
      </c>
      <c r="F187" s="139" t="s">
        <v>72</v>
      </c>
      <c r="G187" s="150">
        <v>44</v>
      </c>
      <c r="H187" s="174">
        <f t="shared" si="10"/>
        <v>3.9600039600039598</v>
      </c>
      <c r="I187" s="141">
        <f t="shared" si="8"/>
        <v>11.1111</v>
      </c>
    </row>
    <row r="188" spans="1:9" ht="19.5" customHeight="1" x14ac:dyDescent="0.4">
      <c r="A188" s="136"/>
      <c r="B188" s="137">
        <v>43769</v>
      </c>
      <c r="C188" s="623" t="s">
        <v>640</v>
      </c>
      <c r="D188" s="624"/>
      <c r="E188" s="139" t="s">
        <v>91</v>
      </c>
      <c r="F188" s="139" t="s">
        <v>72</v>
      </c>
      <c r="G188" s="150">
        <v>5.67</v>
      </c>
      <c r="H188" s="174">
        <f t="shared" si="10"/>
        <v>0.51030051030051027</v>
      </c>
      <c r="I188" s="141">
        <f t="shared" si="8"/>
        <v>11.1111</v>
      </c>
    </row>
    <row r="189" spans="1:9" ht="19.5" customHeight="1" x14ac:dyDescent="0.4">
      <c r="A189" s="136"/>
      <c r="B189" s="137">
        <v>43787</v>
      </c>
      <c r="C189" s="623" t="s">
        <v>641</v>
      </c>
      <c r="D189" s="624"/>
      <c r="E189" s="139" t="s">
        <v>91</v>
      </c>
      <c r="F189" s="139" t="s">
        <v>72</v>
      </c>
      <c r="G189" s="150">
        <v>4</v>
      </c>
      <c r="H189" s="174">
        <f t="shared" si="10"/>
        <v>0.36000036000036001</v>
      </c>
      <c r="I189" s="141">
        <f t="shared" si="8"/>
        <v>11.1111</v>
      </c>
    </row>
    <row r="190" spans="1:9" ht="19.5" customHeight="1" x14ac:dyDescent="0.4">
      <c r="A190" s="136"/>
      <c r="B190" s="137">
        <v>43798</v>
      </c>
      <c r="C190" s="623" t="s">
        <v>642</v>
      </c>
      <c r="D190" s="624"/>
      <c r="E190" s="139" t="s">
        <v>91</v>
      </c>
      <c r="F190" s="139" t="s">
        <v>72</v>
      </c>
      <c r="G190" s="150">
        <v>4</v>
      </c>
      <c r="H190" s="174">
        <f t="shared" si="10"/>
        <v>0.36000036000036001</v>
      </c>
      <c r="I190" s="141">
        <f t="shared" si="8"/>
        <v>11.1111</v>
      </c>
    </row>
    <row r="191" spans="1:9" ht="19.5" customHeight="1" x14ac:dyDescent="0.4">
      <c r="A191" s="136"/>
      <c r="B191" s="137">
        <v>43801</v>
      </c>
      <c r="C191" s="621" t="s">
        <v>643</v>
      </c>
      <c r="D191" s="622"/>
      <c r="E191" s="139" t="s">
        <v>91</v>
      </c>
      <c r="F191" s="139" t="s">
        <v>72</v>
      </c>
      <c r="G191" s="150">
        <v>40</v>
      </c>
      <c r="H191" s="174">
        <f t="shared" si="10"/>
        <v>3.6000036000035998</v>
      </c>
      <c r="I191" s="141">
        <f t="shared" si="8"/>
        <v>11.1111</v>
      </c>
    </row>
    <row r="192" spans="1:9" ht="19.5" customHeight="1" x14ac:dyDescent="0.4">
      <c r="A192" s="136"/>
      <c r="B192" s="137">
        <v>43802</v>
      </c>
      <c r="C192" s="621" t="s">
        <v>644</v>
      </c>
      <c r="D192" s="622"/>
      <c r="E192" s="139" t="s">
        <v>91</v>
      </c>
      <c r="F192" s="139" t="s">
        <v>72</v>
      </c>
      <c r="G192" s="150">
        <v>16.89</v>
      </c>
      <c r="H192" s="174">
        <f t="shared" si="10"/>
        <v>1.52010152010152</v>
      </c>
      <c r="I192" s="141">
        <f t="shared" si="8"/>
        <v>11.1111</v>
      </c>
    </row>
    <row r="193" spans="1:9" ht="19.5" customHeight="1" x14ac:dyDescent="0.4">
      <c r="A193" s="136"/>
      <c r="B193" s="137">
        <v>43805</v>
      </c>
      <c r="C193" s="621" t="s">
        <v>645</v>
      </c>
      <c r="D193" s="622"/>
      <c r="E193" s="139" t="s">
        <v>91</v>
      </c>
      <c r="F193" s="139" t="s">
        <v>72</v>
      </c>
      <c r="G193" s="150">
        <v>40</v>
      </c>
      <c r="H193" s="174">
        <f t="shared" si="10"/>
        <v>3.6000036000035998</v>
      </c>
      <c r="I193" s="141">
        <f t="shared" si="8"/>
        <v>11.1111</v>
      </c>
    </row>
    <row r="194" spans="1:9" ht="19.5" customHeight="1" x14ac:dyDescent="0.4">
      <c r="A194" s="136"/>
      <c r="B194" s="137">
        <v>43825</v>
      </c>
      <c r="C194" s="621" t="s">
        <v>646</v>
      </c>
      <c r="D194" s="622"/>
      <c r="E194" s="139" t="s">
        <v>91</v>
      </c>
      <c r="F194" s="139" t="s">
        <v>72</v>
      </c>
      <c r="G194" s="150">
        <v>12</v>
      </c>
      <c r="H194" s="174">
        <f t="shared" si="10"/>
        <v>1.08000108000108</v>
      </c>
      <c r="I194" s="141">
        <f t="shared" si="8"/>
        <v>11.1111</v>
      </c>
    </row>
    <row r="195" spans="1:9" ht="19.5" customHeight="1" x14ac:dyDescent="0.4">
      <c r="A195" s="136"/>
      <c r="B195" s="137">
        <v>43826</v>
      </c>
      <c r="C195" s="621" t="s">
        <v>647</v>
      </c>
      <c r="D195" s="622"/>
      <c r="E195" s="139" t="s">
        <v>91</v>
      </c>
      <c r="F195" s="139" t="s">
        <v>72</v>
      </c>
      <c r="G195" s="150">
        <v>69.819999999999993</v>
      </c>
      <c r="H195" s="174">
        <f t="shared" si="10"/>
        <v>6.2838062838062827</v>
      </c>
      <c r="I195" s="141">
        <f t="shared" si="8"/>
        <v>11.1111</v>
      </c>
    </row>
    <row r="196" spans="1:9" ht="19.5" customHeight="1" x14ac:dyDescent="0.4">
      <c r="A196" s="136"/>
      <c r="B196" s="137">
        <v>43829</v>
      </c>
      <c r="C196" s="621" t="s">
        <v>648</v>
      </c>
      <c r="D196" s="622"/>
      <c r="E196" s="139" t="s">
        <v>91</v>
      </c>
      <c r="F196" s="139" t="s">
        <v>72</v>
      </c>
      <c r="G196" s="150">
        <v>4</v>
      </c>
      <c r="H196" s="174">
        <f t="shared" si="10"/>
        <v>0.36000036000036001</v>
      </c>
      <c r="I196" s="141">
        <f t="shared" si="8"/>
        <v>11.1111</v>
      </c>
    </row>
    <row r="197" spans="1:9" x14ac:dyDescent="0.4">
      <c r="A197" s="637" t="s">
        <v>118</v>
      </c>
      <c r="B197" s="638"/>
      <c r="C197" s="638"/>
      <c r="D197" s="638"/>
      <c r="E197" s="638"/>
      <c r="F197" s="639"/>
      <c r="G197" s="165">
        <f>SUM(G177:G196)</f>
        <v>439.72999999999996</v>
      </c>
      <c r="H197" s="158">
        <f>SUM(H177:H196)</f>
        <v>39.575739575739576</v>
      </c>
      <c r="I197" s="141">
        <f t="shared" si="8"/>
        <v>11.1111</v>
      </c>
    </row>
    <row r="198" spans="1:9" x14ac:dyDescent="0.4">
      <c r="A198" s="634" t="s">
        <v>214</v>
      </c>
      <c r="B198" s="635"/>
      <c r="C198" s="636"/>
      <c r="D198" s="635"/>
      <c r="E198" s="635"/>
      <c r="F198" s="166"/>
      <c r="G198" s="167"/>
      <c r="H198" s="230"/>
      <c r="I198" s="141">
        <f t="shared" si="8"/>
        <v>11.1111</v>
      </c>
    </row>
    <row r="199" spans="1:9" ht="29.25" customHeight="1" x14ac:dyDescent="0.4">
      <c r="A199" s="136"/>
      <c r="B199" s="137">
        <v>43738</v>
      </c>
      <c r="C199" s="138" t="s">
        <v>88</v>
      </c>
      <c r="D199" s="145" t="s">
        <v>576</v>
      </c>
      <c r="E199" s="139" t="s">
        <v>419</v>
      </c>
      <c r="F199" s="163" t="s">
        <v>577</v>
      </c>
      <c r="G199" s="150">
        <v>87.3</v>
      </c>
      <c r="H199" s="174">
        <f>G199/I199</f>
        <v>7.8570078570078561</v>
      </c>
      <c r="I199" s="141">
        <f t="shared" si="8"/>
        <v>11.1111</v>
      </c>
    </row>
    <row r="200" spans="1:9" ht="28.5" customHeight="1" x14ac:dyDescent="0.4">
      <c r="A200" s="136"/>
      <c r="B200" s="137">
        <v>43767</v>
      </c>
      <c r="C200" s="138" t="s">
        <v>96</v>
      </c>
      <c r="D200" s="145" t="s">
        <v>578</v>
      </c>
      <c r="E200" s="139" t="s">
        <v>419</v>
      </c>
      <c r="F200" s="163" t="s">
        <v>579</v>
      </c>
      <c r="G200" s="150">
        <v>87.3</v>
      </c>
      <c r="H200" s="174">
        <f>G200/I200</f>
        <v>7.8570078570078561</v>
      </c>
      <c r="I200" s="141">
        <f t="shared" si="8"/>
        <v>11.1111</v>
      </c>
    </row>
    <row r="201" spans="1:9" ht="28.5" customHeight="1" x14ac:dyDescent="0.4">
      <c r="A201" s="136"/>
      <c r="B201" s="137">
        <v>43798</v>
      </c>
      <c r="C201" s="138" t="s">
        <v>179</v>
      </c>
      <c r="D201" s="145" t="s">
        <v>580</v>
      </c>
      <c r="E201" s="139" t="s">
        <v>419</v>
      </c>
      <c r="F201" s="163" t="s">
        <v>581</v>
      </c>
      <c r="G201" s="150">
        <v>87.3</v>
      </c>
      <c r="H201" s="174">
        <f>G201/I201</f>
        <v>7.8570078570078561</v>
      </c>
      <c r="I201" s="141">
        <f t="shared" si="8"/>
        <v>11.1111</v>
      </c>
    </row>
    <row r="202" spans="1:9" ht="28.5" customHeight="1" x14ac:dyDescent="0.4">
      <c r="A202" s="136"/>
      <c r="B202" s="137">
        <v>43829</v>
      </c>
      <c r="C202" s="138" t="s">
        <v>180</v>
      </c>
      <c r="D202" s="145" t="s">
        <v>582</v>
      </c>
      <c r="E202" s="139" t="s">
        <v>419</v>
      </c>
      <c r="F202" s="163" t="s">
        <v>583</v>
      </c>
      <c r="G202" s="150">
        <v>87.3</v>
      </c>
      <c r="H202" s="174">
        <f>G202/I202</f>
        <v>7.8570078570078561</v>
      </c>
      <c r="I202" s="141">
        <f t="shared" si="8"/>
        <v>11.1111</v>
      </c>
    </row>
    <row r="203" spans="1:9" ht="21" customHeight="1" x14ac:dyDescent="0.4">
      <c r="A203" s="637" t="s">
        <v>119</v>
      </c>
      <c r="B203" s="638"/>
      <c r="C203" s="638"/>
      <c r="D203" s="638"/>
      <c r="E203" s="638"/>
      <c r="F203" s="639"/>
      <c r="G203" s="165">
        <f>SUM(G199:G202)</f>
        <v>349.2</v>
      </c>
      <c r="H203" s="158">
        <f>SUM(H199:H202)</f>
        <v>31.428031428031424</v>
      </c>
      <c r="I203" s="141">
        <f t="shared" si="8"/>
        <v>11.1111</v>
      </c>
    </row>
    <row r="204" spans="1:9" x14ac:dyDescent="0.4">
      <c r="A204" s="634" t="s">
        <v>215</v>
      </c>
      <c r="B204" s="635"/>
      <c r="C204" s="636"/>
      <c r="D204" s="635"/>
      <c r="E204" s="635"/>
      <c r="F204" s="166"/>
      <c r="G204" s="167"/>
      <c r="H204" s="230"/>
      <c r="I204" s="141">
        <f t="shared" si="8"/>
        <v>11.1111</v>
      </c>
    </row>
    <row r="205" spans="1:9" ht="38.25" customHeight="1" x14ac:dyDescent="0.4">
      <c r="A205" s="139"/>
      <c r="B205" s="137">
        <v>43745</v>
      </c>
      <c r="C205" s="138" t="s">
        <v>92</v>
      </c>
      <c r="D205" s="147" t="s">
        <v>584</v>
      </c>
      <c r="E205" s="139" t="s">
        <v>93</v>
      </c>
      <c r="F205" s="163" t="s">
        <v>133</v>
      </c>
      <c r="G205" s="150">
        <v>856</v>
      </c>
      <c r="H205" s="174">
        <f>G205/I205</f>
        <v>77.040077040077037</v>
      </c>
      <c r="I205" s="141">
        <f t="shared" si="8"/>
        <v>11.1111</v>
      </c>
    </row>
    <row r="206" spans="1:9" ht="39.75" customHeight="1" x14ac:dyDescent="0.4">
      <c r="A206" s="139"/>
      <c r="B206" s="137">
        <v>43766</v>
      </c>
      <c r="C206" s="138" t="s">
        <v>94</v>
      </c>
      <c r="D206" s="147" t="s">
        <v>649</v>
      </c>
      <c r="E206" s="139" t="s">
        <v>95</v>
      </c>
      <c r="F206" s="163" t="s">
        <v>134</v>
      </c>
      <c r="G206" s="150">
        <v>166</v>
      </c>
      <c r="H206" s="174">
        <f>G206/I206</f>
        <v>14.94001494001494</v>
      </c>
      <c r="I206" s="141">
        <f t="shared" si="8"/>
        <v>11.1111</v>
      </c>
    </row>
    <row r="207" spans="1:9" ht="39.75" customHeight="1" x14ac:dyDescent="0.4">
      <c r="A207" s="139"/>
      <c r="B207" s="137">
        <v>43787</v>
      </c>
      <c r="C207" s="138" t="s">
        <v>176</v>
      </c>
      <c r="D207" s="147" t="s">
        <v>585</v>
      </c>
      <c r="E207" s="139" t="s">
        <v>177</v>
      </c>
      <c r="F207" s="163" t="s">
        <v>178</v>
      </c>
      <c r="G207" s="150">
        <v>325</v>
      </c>
      <c r="H207" s="174">
        <f>G207/I207</f>
        <v>29.25002925002925</v>
      </c>
      <c r="I207" s="141">
        <f t="shared" si="8"/>
        <v>11.1111</v>
      </c>
    </row>
    <row r="208" spans="1:9" x14ac:dyDescent="0.4">
      <c r="A208" s="637" t="s">
        <v>120</v>
      </c>
      <c r="B208" s="638"/>
      <c r="C208" s="638"/>
      <c r="D208" s="638"/>
      <c r="E208" s="638"/>
      <c r="F208" s="639"/>
      <c r="G208" s="165">
        <f>SUM(G205:G207)</f>
        <v>1347</v>
      </c>
      <c r="H208" s="158">
        <f>G208/I208</f>
        <v>121.23012123012123</v>
      </c>
      <c r="I208" s="141">
        <f t="shared" si="8"/>
        <v>11.1111</v>
      </c>
    </row>
    <row r="209" spans="1:9" x14ac:dyDescent="0.4">
      <c r="A209" s="172"/>
      <c r="B209" s="173"/>
      <c r="C209" s="173"/>
      <c r="D209" s="173"/>
      <c r="E209" s="173"/>
      <c r="F209" s="161" t="s">
        <v>121</v>
      </c>
      <c r="G209" s="162">
        <f>G197+G203+G208</f>
        <v>2135.9299999999998</v>
      </c>
      <c r="H209" s="182">
        <f>H197+H203+H208</f>
        <v>192.23389223389222</v>
      </c>
      <c r="I209" s="141">
        <f t="shared" si="8"/>
        <v>11.1111</v>
      </c>
    </row>
    <row r="210" spans="1:9" ht="16.350000000000001" customHeight="1" x14ac:dyDescent="0.4">
      <c r="A210" s="640" t="s">
        <v>122</v>
      </c>
      <c r="B210" s="641"/>
      <c r="C210" s="641"/>
      <c r="D210" s="641"/>
      <c r="E210" s="641"/>
      <c r="F210" s="642"/>
      <c r="G210" s="169"/>
      <c r="H210" s="231"/>
      <c r="I210" s="141">
        <f t="shared" si="8"/>
        <v>11.1111</v>
      </c>
    </row>
    <row r="211" spans="1:9" ht="16.350000000000001" customHeight="1" x14ac:dyDescent="0.4">
      <c r="A211" s="634" t="s">
        <v>216</v>
      </c>
      <c r="B211" s="635"/>
      <c r="C211" s="636"/>
      <c r="D211" s="635"/>
      <c r="E211" s="635"/>
      <c r="F211" s="166"/>
      <c r="G211" s="167"/>
      <c r="H211" s="230"/>
      <c r="I211" s="141">
        <f t="shared" si="8"/>
        <v>11.1111</v>
      </c>
    </row>
    <row r="212" spans="1:9" ht="60.75" customHeight="1" x14ac:dyDescent="0.4">
      <c r="A212" s="139"/>
      <c r="B212" s="137">
        <v>43727</v>
      </c>
      <c r="C212" s="138" t="s">
        <v>76</v>
      </c>
      <c r="D212" s="147" t="s">
        <v>586</v>
      </c>
      <c r="E212" s="139" t="s">
        <v>77</v>
      </c>
      <c r="F212" s="163" t="s">
        <v>228</v>
      </c>
      <c r="G212" s="150">
        <v>1797.82</v>
      </c>
      <c r="H212" s="174">
        <f>G212/I212</f>
        <v>161.80396180396178</v>
      </c>
      <c r="I212" s="141">
        <f t="shared" si="8"/>
        <v>11.1111</v>
      </c>
    </row>
    <row r="213" spans="1:9" ht="16.350000000000001" customHeight="1" x14ac:dyDescent="0.4">
      <c r="A213" s="637" t="s">
        <v>123</v>
      </c>
      <c r="B213" s="638"/>
      <c r="C213" s="638"/>
      <c r="D213" s="638"/>
      <c r="E213" s="638"/>
      <c r="F213" s="639"/>
      <c r="G213" s="165">
        <f>SUM(G212)</f>
        <v>1797.82</v>
      </c>
      <c r="H213" s="158">
        <f>G213/I213</f>
        <v>161.80396180396178</v>
      </c>
      <c r="I213" s="141">
        <f t="shared" si="8"/>
        <v>11.1111</v>
      </c>
    </row>
    <row r="214" spans="1:9" ht="16.350000000000001" customHeight="1" x14ac:dyDescent="0.4">
      <c r="A214" s="634" t="s">
        <v>217</v>
      </c>
      <c r="B214" s="635"/>
      <c r="C214" s="636"/>
      <c r="D214" s="635"/>
      <c r="E214" s="635"/>
      <c r="F214" s="166"/>
      <c r="G214" s="167"/>
      <c r="H214" s="230"/>
      <c r="I214" s="141">
        <f t="shared" si="8"/>
        <v>11.1111</v>
      </c>
    </row>
    <row r="215" spans="1:9" ht="56.25" customHeight="1" x14ac:dyDescent="0.4">
      <c r="A215" s="139"/>
      <c r="B215" s="137">
        <v>43727</v>
      </c>
      <c r="C215" s="138" t="s">
        <v>76</v>
      </c>
      <c r="D215" s="147" t="s">
        <v>587</v>
      </c>
      <c r="E215" s="139" t="s">
        <v>77</v>
      </c>
      <c r="F215" s="163" t="s">
        <v>135</v>
      </c>
      <c r="G215" s="150">
        <v>4108.04</v>
      </c>
      <c r="H215" s="174">
        <f>G215/I215</f>
        <v>369.72396972396973</v>
      </c>
      <c r="I215" s="141">
        <f t="shared" si="8"/>
        <v>11.1111</v>
      </c>
    </row>
    <row r="216" spans="1:9" ht="56.25" customHeight="1" x14ac:dyDescent="0.4">
      <c r="A216" s="139"/>
      <c r="B216" s="137">
        <v>43826</v>
      </c>
      <c r="C216" s="138" t="s">
        <v>190</v>
      </c>
      <c r="D216" s="146" t="s">
        <v>588</v>
      </c>
      <c r="E216" s="139" t="s">
        <v>191</v>
      </c>
      <c r="F216" s="163" t="s">
        <v>227</v>
      </c>
      <c r="G216" s="150">
        <v>527.25</v>
      </c>
      <c r="H216" s="174">
        <f>G216/I216</f>
        <v>47.452547452547449</v>
      </c>
      <c r="I216" s="141">
        <f t="shared" ref="I216:I231" si="11">$D$236</f>
        <v>11.1111</v>
      </c>
    </row>
    <row r="217" spans="1:9" ht="16.350000000000001" customHeight="1" x14ac:dyDescent="0.4">
      <c r="A217" s="637" t="s">
        <v>124</v>
      </c>
      <c r="B217" s="638"/>
      <c r="C217" s="638"/>
      <c r="D217" s="638"/>
      <c r="E217" s="638"/>
      <c r="F217" s="639"/>
      <c r="G217" s="165">
        <f>SUM(G215:G216)</f>
        <v>4635.29</v>
      </c>
      <c r="H217" s="158">
        <f>SUM(H215:H216)</f>
        <v>417.17651717651717</v>
      </c>
      <c r="I217" s="141">
        <f t="shared" si="11"/>
        <v>11.1111</v>
      </c>
    </row>
    <row r="218" spans="1:9" ht="16.350000000000001" customHeight="1" x14ac:dyDescent="0.4">
      <c r="A218" s="634" t="s">
        <v>218</v>
      </c>
      <c r="B218" s="635"/>
      <c r="C218" s="635"/>
      <c r="D218" s="635"/>
      <c r="E218" s="635"/>
      <c r="F218" s="166"/>
      <c r="G218" s="167"/>
      <c r="H218" s="230"/>
      <c r="I218" s="141">
        <f t="shared" si="11"/>
        <v>11.1111</v>
      </c>
    </row>
    <row r="219" spans="1:9" ht="68.25" customHeight="1" x14ac:dyDescent="0.4">
      <c r="A219" s="190"/>
      <c r="B219" s="191">
        <v>43738</v>
      </c>
      <c r="C219" s="187" t="s">
        <v>90</v>
      </c>
      <c r="D219" s="171" t="s">
        <v>589</v>
      </c>
      <c r="E219" s="188" t="s">
        <v>412</v>
      </c>
      <c r="F219" s="189" t="s">
        <v>136</v>
      </c>
      <c r="G219" s="153">
        <v>262.8</v>
      </c>
      <c r="H219" s="141">
        <f>G219/I219</f>
        <v>23.652023652023651</v>
      </c>
      <c r="I219" s="141">
        <f t="shared" si="11"/>
        <v>11.1111</v>
      </c>
    </row>
    <row r="220" spans="1:9" ht="68.25" customHeight="1" x14ac:dyDescent="0.4">
      <c r="A220" s="175"/>
      <c r="B220" s="191">
        <v>43826</v>
      </c>
      <c r="C220" s="187" t="s">
        <v>188</v>
      </c>
      <c r="D220" s="171" t="s">
        <v>590</v>
      </c>
      <c r="E220" s="188" t="s">
        <v>412</v>
      </c>
      <c r="F220" s="189" t="s">
        <v>136</v>
      </c>
      <c r="G220" s="153">
        <v>224.8</v>
      </c>
      <c r="H220" s="141">
        <f>G220/I220</f>
        <v>20.232020232020233</v>
      </c>
      <c r="I220" s="141">
        <f t="shared" si="11"/>
        <v>11.1111</v>
      </c>
    </row>
    <row r="221" spans="1:9" x14ac:dyDescent="0.4">
      <c r="A221" s="637" t="s">
        <v>125</v>
      </c>
      <c r="B221" s="638"/>
      <c r="C221" s="638"/>
      <c r="D221" s="638"/>
      <c r="E221" s="638"/>
      <c r="F221" s="639"/>
      <c r="G221" s="165">
        <f>SUM(G219:G220)</f>
        <v>487.6</v>
      </c>
      <c r="H221" s="158">
        <f>SUM(H219:H220)</f>
        <v>43.884043884043884</v>
      </c>
      <c r="I221" s="141">
        <f t="shared" si="11"/>
        <v>11.1111</v>
      </c>
    </row>
    <row r="222" spans="1:9" x14ac:dyDescent="0.4">
      <c r="A222" s="161"/>
      <c r="B222" s="161"/>
      <c r="C222" s="161"/>
      <c r="D222" s="161"/>
      <c r="E222" s="161"/>
      <c r="F222" s="161" t="s">
        <v>126</v>
      </c>
      <c r="G222" s="162">
        <f>G213+G217+G221</f>
        <v>6920.71</v>
      </c>
      <c r="H222" s="182">
        <f>H213+H217+H221</f>
        <v>622.86452286452277</v>
      </c>
      <c r="I222" s="141">
        <f t="shared" si="11"/>
        <v>11.1111</v>
      </c>
    </row>
    <row r="223" spans="1:9" x14ac:dyDescent="0.4">
      <c r="A223" s="648" t="s">
        <v>127</v>
      </c>
      <c r="B223" s="649"/>
      <c r="C223" s="649"/>
      <c r="D223" s="649"/>
      <c r="E223" s="650"/>
      <c r="F223" s="176"/>
      <c r="G223" s="169"/>
      <c r="H223" s="231"/>
      <c r="I223" s="141">
        <f t="shared" si="11"/>
        <v>11.1111</v>
      </c>
    </row>
    <row r="224" spans="1:9" x14ac:dyDescent="0.4">
      <c r="A224" s="634" t="s">
        <v>219</v>
      </c>
      <c r="B224" s="635"/>
      <c r="C224" s="636"/>
      <c r="D224" s="635"/>
      <c r="E224" s="635"/>
      <c r="F224" s="166"/>
      <c r="G224" s="167"/>
      <c r="H224" s="230"/>
      <c r="I224" s="141">
        <f t="shared" si="11"/>
        <v>11.1111</v>
      </c>
    </row>
    <row r="225" spans="1:9" ht="44.25" customHeight="1" x14ac:dyDescent="0.4">
      <c r="A225" s="136"/>
      <c r="B225" s="137">
        <v>43712</v>
      </c>
      <c r="C225" s="138" t="s">
        <v>74</v>
      </c>
      <c r="D225" s="177" t="s">
        <v>591</v>
      </c>
      <c r="E225" s="139" t="s">
        <v>75</v>
      </c>
      <c r="F225" s="163" t="s">
        <v>139</v>
      </c>
      <c r="G225" s="150">
        <v>275.23</v>
      </c>
      <c r="H225" s="174">
        <f>G225/I225</f>
        <v>24.770724770724772</v>
      </c>
      <c r="I225" s="141">
        <f t="shared" si="11"/>
        <v>11.1111</v>
      </c>
    </row>
    <row r="226" spans="1:9" ht="12.75" customHeight="1" x14ac:dyDescent="0.4">
      <c r="A226" s="637" t="s">
        <v>128</v>
      </c>
      <c r="B226" s="638"/>
      <c r="C226" s="638"/>
      <c r="D226" s="638"/>
      <c r="E226" s="638"/>
      <c r="F226" s="639"/>
      <c r="G226" s="165">
        <f>SUM(G225)</f>
        <v>275.23</v>
      </c>
      <c r="H226" s="158">
        <f>G226/I226</f>
        <v>24.770724770724772</v>
      </c>
      <c r="I226" s="141">
        <f t="shared" si="11"/>
        <v>11.1111</v>
      </c>
    </row>
    <row r="227" spans="1:9" x14ac:dyDescent="0.4">
      <c r="A227" s="634" t="s">
        <v>220</v>
      </c>
      <c r="B227" s="635"/>
      <c r="C227" s="635"/>
      <c r="D227" s="635"/>
      <c r="E227" s="635"/>
      <c r="F227" s="166"/>
      <c r="G227" s="167"/>
      <c r="H227" s="230"/>
      <c r="I227" s="141">
        <f t="shared" si="11"/>
        <v>11.1111</v>
      </c>
    </row>
    <row r="228" spans="1:9" ht="32.25" customHeight="1" x14ac:dyDescent="0.4">
      <c r="A228" s="136"/>
      <c r="B228" s="137">
        <v>43826</v>
      </c>
      <c r="C228" s="138" t="s">
        <v>160</v>
      </c>
      <c r="D228" s="628" t="s">
        <v>592</v>
      </c>
      <c r="E228" s="139" t="s">
        <v>414</v>
      </c>
      <c r="F228" s="163" t="s">
        <v>593</v>
      </c>
      <c r="G228" s="150">
        <v>215.33</v>
      </c>
      <c r="H228" s="174">
        <f>G228/I228</f>
        <v>19.379719379719379</v>
      </c>
      <c r="I228" s="141">
        <f t="shared" si="11"/>
        <v>11.1111</v>
      </c>
    </row>
    <row r="229" spans="1:9" ht="43.5" customHeight="1" x14ac:dyDescent="0.4">
      <c r="A229" s="136"/>
      <c r="B229" s="137">
        <v>43825</v>
      </c>
      <c r="C229" s="138" t="s">
        <v>161</v>
      </c>
      <c r="D229" s="630"/>
      <c r="E229" s="146" t="s">
        <v>108</v>
      </c>
      <c r="F229" s="163" t="s">
        <v>594</v>
      </c>
      <c r="G229" s="150">
        <v>23.92</v>
      </c>
      <c r="H229" s="174">
        <f>G229/I229</f>
        <v>2.152802152802153</v>
      </c>
      <c r="I229" s="141">
        <f t="shared" si="11"/>
        <v>11.1111</v>
      </c>
    </row>
    <row r="230" spans="1:9" x14ac:dyDescent="0.4">
      <c r="A230" s="637" t="s">
        <v>129</v>
      </c>
      <c r="B230" s="638"/>
      <c r="C230" s="638"/>
      <c r="D230" s="638"/>
      <c r="E230" s="638"/>
      <c r="F230" s="639"/>
      <c r="G230" s="179">
        <f>SUM(G228:G229)</f>
        <v>239.25</v>
      </c>
      <c r="H230" s="148">
        <f>SUM(H228:H229)</f>
        <v>21.532521532521532</v>
      </c>
      <c r="I230" s="141">
        <f t="shared" si="11"/>
        <v>11.1111</v>
      </c>
    </row>
    <row r="231" spans="1:9" x14ac:dyDescent="0.4">
      <c r="A231" s="180"/>
      <c r="B231" s="181"/>
      <c r="C231" s="181"/>
      <c r="D231" s="181"/>
      <c r="E231" s="161"/>
      <c r="F231" s="161" t="s">
        <v>130</v>
      </c>
      <c r="G231" s="162">
        <f>G226+G230</f>
        <v>514.48</v>
      </c>
      <c r="H231" s="182">
        <f>H226+H230</f>
        <v>46.303246303246304</v>
      </c>
      <c r="I231" s="141">
        <f t="shared" si="11"/>
        <v>11.1111</v>
      </c>
    </row>
    <row r="232" spans="1:9" x14ac:dyDescent="0.4">
      <c r="B232" s="11"/>
      <c r="C232" s="11"/>
      <c r="D232" s="11"/>
      <c r="E232" s="12"/>
      <c r="G232" s="6"/>
      <c r="H232" s="14"/>
    </row>
    <row r="233" spans="1:9" x14ac:dyDescent="0.4">
      <c r="B233" s="11"/>
      <c r="C233" s="11"/>
      <c r="D233" s="11"/>
      <c r="E233" s="12"/>
      <c r="G233" s="6"/>
      <c r="H233" s="14"/>
    </row>
    <row r="234" spans="1:9" ht="12.6" thickBot="1" x14ac:dyDescent="0.45">
      <c r="B234" s="11"/>
      <c r="C234" s="11"/>
      <c r="D234" s="11"/>
      <c r="E234" s="12"/>
      <c r="F234" s="15"/>
      <c r="G234" s="16"/>
      <c r="H234" s="14"/>
      <c r="I234" s="118"/>
    </row>
    <row r="235" spans="1:9" ht="25.8" customHeight="1" thickBot="1" x14ac:dyDescent="0.45">
      <c r="B235" s="17"/>
      <c r="C235" s="17"/>
      <c r="D235" s="17"/>
      <c r="E235" s="17"/>
      <c r="F235" s="135" t="s">
        <v>131</v>
      </c>
      <c r="G235" s="313">
        <f>G88+G102+G174+G209+G222+G231</f>
        <v>50000.880000000005</v>
      </c>
      <c r="H235" s="314">
        <f>H88+H102+H174+H209+H222+H231</f>
        <v>4500.0837000837</v>
      </c>
    </row>
    <row r="236" spans="1:9" x14ac:dyDescent="0.4">
      <c r="B236" s="25" t="s">
        <v>38</v>
      </c>
      <c r="D236" s="317">
        <v>11.1111</v>
      </c>
      <c r="E236" s="24"/>
      <c r="G236" s="19"/>
    </row>
    <row r="237" spans="1:9" x14ac:dyDescent="0.4">
      <c r="B237" s="25" t="s">
        <v>39</v>
      </c>
      <c r="E237" s="24"/>
      <c r="G237" s="19"/>
    </row>
    <row r="238" spans="1:9" x14ac:dyDescent="0.4">
      <c r="B238" s="20" t="s">
        <v>23</v>
      </c>
      <c r="C238" s="20"/>
      <c r="D238" s="20"/>
      <c r="G238" s="19"/>
    </row>
    <row r="239" spans="1:9" ht="17.7" x14ac:dyDescent="0.4">
      <c r="B239" s="21"/>
      <c r="C239" s="21"/>
      <c r="D239" s="21"/>
      <c r="F239" s="25"/>
      <c r="G239" s="19"/>
    </row>
    <row r="240" spans="1:9" ht="12.6" x14ac:dyDescent="0.4">
      <c r="B240" s="22" t="s">
        <v>420</v>
      </c>
      <c r="C240" s="22"/>
      <c r="D240" s="22"/>
      <c r="E240" s="22"/>
      <c r="F240" s="22"/>
      <c r="G240" s="19"/>
    </row>
    <row r="241" spans="2:7" ht="12.6" x14ac:dyDescent="0.4">
      <c r="B241" s="22"/>
      <c r="C241" s="22"/>
      <c r="D241" s="22"/>
      <c r="E241" s="22"/>
      <c r="F241" s="22"/>
      <c r="G241" s="19"/>
    </row>
    <row r="242" spans="2:7" ht="12.6" x14ac:dyDescent="0.4">
      <c r="B242" s="22" t="s">
        <v>421</v>
      </c>
      <c r="C242" s="22"/>
      <c r="D242" s="22"/>
      <c r="E242" s="22"/>
      <c r="F242" s="22"/>
      <c r="G242" s="19"/>
    </row>
    <row r="243" spans="2:7" x14ac:dyDescent="0.4">
      <c r="G243" s="19"/>
    </row>
    <row r="244" spans="2:7" x14ac:dyDescent="0.4">
      <c r="G244" s="19"/>
    </row>
    <row r="245" spans="2:7" ht="12.6" x14ac:dyDescent="0.4">
      <c r="D245" s="23" t="s">
        <v>18</v>
      </c>
      <c r="G245" s="19"/>
    </row>
    <row r="246" spans="2:7" x14ac:dyDescent="0.4">
      <c r="G246" s="19"/>
    </row>
    <row r="247" spans="2:7" x14ac:dyDescent="0.4">
      <c r="G247" s="19"/>
    </row>
    <row r="248" spans="2:7" x14ac:dyDescent="0.4">
      <c r="G248" s="19"/>
    </row>
    <row r="249" spans="2:7" x14ac:dyDescent="0.4">
      <c r="G249" s="19"/>
    </row>
    <row r="250" spans="2:7" x14ac:dyDescent="0.4">
      <c r="G250" s="19"/>
    </row>
    <row r="251" spans="2:7" x14ac:dyDescent="0.4">
      <c r="G251" s="19"/>
    </row>
    <row r="252" spans="2:7" x14ac:dyDescent="0.4">
      <c r="G252" s="19"/>
    </row>
    <row r="253" spans="2:7" x14ac:dyDescent="0.4">
      <c r="G253" s="19"/>
    </row>
    <row r="254" spans="2:7" x14ac:dyDescent="0.4">
      <c r="G254" s="19"/>
    </row>
    <row r="255" spans="2:7" x14ac:dyDescent="0.4">
      <c r="G255" s="19"/>
    </row>
    <row r="256" spans="2:7" x14ac:dyDescent="0.4">
      <c r="G256" s="19"/>
    </row>
    <row r="257" spans="7:7" x14ac:dyDescent="0.4">
      <c r="G257" s="19"/>
    </row>
    <row r="258" spans="7:7" x14ac:dyDescent="0.4">
      <c r="G258" s="19"/>
    </row>
    <row r="259" spans="7:7" x14ac:dyDescent="0.4">
      <c r="G259" s="19"/>
    </row>
    <row r="260" spans="7:7" x14ac:dyDescent="0.4">
      <c r="G260" s="19"/>
    </row>
    <row r="261" spans="7:7" x14ac:dyDescent="0.4">
      <c r="G261" s="19"/>
    </row>
    <row r="262" spans="7:7" x14ac:dyDescent="0.4">
      <c r="G262" s="19"/>
    </row>
    <row r="263" spans="7:7" x14ac:dyDescent="0.4">
      <c r="G263" s="19"/>
    </row>
    <row r="264" spans="7:7" x14ac:dyDescent="0.4">
      <c r="G264" s="19"/>
    </row>
    <row r="265" spans="7:7" x14ac:dyDescent="0.4">
      <c r="G265" s="19"/>
    </row>
    <row r="266" spans="7:7" x14ac:dyDescent="0.4">
      <c r="G266" s="19"/>
    </row>
    <row r="267" spans="7:7" x14ac:dyDescent="0.4">
      <c r="G267" s="19"/>
    </row>
    <row r="268" spans="7:7" x14ac:dyDescent="0.4">
      <c r="G268" s="19"/>
    </row>
    <row r="269" spans="7:7" x14ac:dyDescent="0.4">
      <c r="G269" s="19"/>
    </row>
    <row r="270" spans="7:7" x14ac:dyDescent="0.4">
      <c r="G270" s="19"/>
    </row>
    <row r="271" spans="7:7" x14ac:dyDescent="0.4">
      <c r="G271" s="19"/>
    </row>
    <row r="272" spans="7:7" x14ac:dyDescent="0.4">
      <c r="G272" s="19"/>
    </row>
    <row r="273" spans="7:7" x14ac:dyDescent="0.4">
      <c r="G273" s="19"/>
    </row>
    <row r="274" spans="7:7" x14ac:dyDescent="0.4">
      <c r="G274" s="19"/>
    </row>
    <row r="275" spans="7:7" x14ac:dyDescent="0.4">
      <c r="G275" s="19"/>
    </row>
    <row r="276" spans="7:7" x14ac:dyDescent="0.4">
      <c r="G276" s="19"/>
    </row>
    <row r="277" spans="7:7" x14ac:dyDescent="0.4">
      <c r="G277" s="19"/>
    </row>
    <row r="278" spans="7:7" x14ac:dyDescent="0.4">
      <c r="G278" s="19"/>
    </row>
    <row r="279" spans="7:7" x14ac:dyDescent="0.4">
      <c r="G279" s="19"/>
    </row>
    <row r="280" spans="7:7" x14ac:dyDescent="0.4">
      <c r="G280" s="19"/>
    </row>
    <row r="281" spans="7:7" x14ac:dyDescent="0.4">
      <c r="G281" s="19"/>
    </row>
    <row r="282" spans="7:7" x14ac:dyDescent="0.4">
      <c r="G282" s="19"/>
    </row>
    <row r="283" spans="7:7" x14ac:dyDescent="0.4">
      <c r="G283" s="19"/>
    </row>
    <row r="284" spans="7:7" x14ac:dyDescent="0.4">
      <c r="G284" s="19"/>
    </row>
    <row r="285" spans="7:7" x14ac:dyDescent="0.4">
      <c r="G285" s="19"/>
    </row>
    <row r="286" spans="7:7" x14ac:dyDescent="0.4">
      <c r="G286" s="19"/>
    </row>
    <row r="287" spans="7:7" x14ac:dyDescent="0.4">
      <c r="G287" s="19"/>
    </row>
    <row r="288" spans="7:7" x14ac:dyDescent="0.4">
      <c r="G288" s="19"/>
    </row>
    <row r="289" spans="7:7" x14ac:dyDescent="0.4">
      <c r="G289" s="19"/>
    </row>
    <row r="290" spans="7:7" x14ac:dyDescent="0.4">
      <c r="G290" s="19"/>
    </row>
    <row r="291" spans="7:7" x14ac:dyDescent="0.4">
      <c r="G291" s="19"/>
    </row>
    <row r="292" spans="7:7" x14ac:dyDescent="0.4">
      <c r="G292" s="19"/>
    </row>
    <row r="293" spans="7:7" x14ac:dyDescent="0.4">
      <c r="G293" s="19"/>
    </row>
    <row r="294" spans="7:7" x14ac:dyDescent="0.4">
      <c r="G294" s="19"/>
    </row>
    <row r="295" spans="7:7" x14ac:dyDescent="0.4">
      <c r="G295" s="19"/>
    </row>
    <row r="296" spans="7:7" x14ac:dyDescent="0.4">
      <c r="G296" s="19"/>
    </row>
    <row r="297" spans="7:7" x14ac:dyDescent="0.4">
      <c r="G297" s="19"/>
    </row>
    <row r="298" spans="7:7" x14ac:dyDescent="0.4">
      <c r="G298" s="19"/>
    </row>
    <row r="299" spans="7:7" x14ac:dyDescent="0.4">
      <c r="G299" s="19"/>
    </row>
    <row r="300" spans="7:7" x14ac:dyDescent="0.4">
      <c r="G300" s="19"/>
    </row>
    <row r="301" spans="7:7" x14ac:dyDescent="0.4">
      <c r="G301" s="19"/>
    </row>
    <row r="302" spans="7:7" x14ac:dyDescent="0.4">
      <c r="G302" s="19"/>
    </row>
    <row r="303" spans="7:7" x14ac:dyDescent="0.4">
      <c r="G303" s="19"/>
    </row>
    <row r="304" spans="7:7" x14ac:dyDescent="0.4">
      <c r="G304" s="19"/>
    </row>
    <row r="305" spans="7:7" x14ac:dyDescent="0.4">
      <c r="G305" s="19"/>
    </row>
    <row r="306" spans="7:7" x14ac:dyDescent="0.4">
      <c r="G306" s="19"/>
    </row>
    <row r="307" spans="7:7" x14ac:dyDescent="0.4">
      <c r="G307" s="19"/>
    </row>
    <row r="308" spans="7:7" x14ac:dyDescent="0.4">
      <c r="G308" s="19"/>
    </row>
    <row r="309" spans="7:7" x14ac:dyDescent="0.4">
      <c r="G309" s="19"/>
    </row>
    <row r="310" spans="7:7" x14ac:dyDescent="0.4">
      <c r="G310" s="19"/>
    </row>
    <row r="311" spans="7:7" x14ac:dyDescent="0.4">
      <c r="G311" s="19"/>
    </row>
    <row r="312" spans="7:7" x14ac:dyDescent="0.4">
      <c r="G312" s="19"/>
    </row>
    <row r="313" spans="7:7" x14ac:dyDescent="0.4">
      <c r="G313" s="19"/>
    </row>
    <row r="314" spans="7:7" x14ac:dyDescent="0.4">
      <c r="G314" s="19"/>
    </row>
    <row r="315" spans="7:7" x14ac:dyDescent="0.4">
      <c r="G315" s="19"/>
    </row>
    <row r="316" spans="7:7" x14ac:dyDescent="0.4">
      <c r="G316" s="19"/>
    </row>
    <row r="317" spans="7:7" x14ac:dyDescent="0.4">
      <c r="G317" s="19"/>
    </row>
    <row r="318" spans="7:7" x14ac:dyDescent="0.4">
      <c r="G318" s="19"/>
    </row>
    <row r="319" spans="7:7" x14ac:dyDescent="0.4">
      <c r="G319" s="19"/>
    </row>
    <row r="320" spans="7:7" x14ac:dyDescent="0.4">
      <c r="G320" s="19"/>
    </row>
    <row r="321" spans="7:7" x14ac:dyDescent="0.4">
      <c r="G321" s="19"/>
    </row>
    <row r="322" spans="7:7" x14ac:dyDescent="0.4">
      <c r="G322" s="19"/>
    </row>
    <row r="323" spans="7:7" x14ac:dyDescent="0.4">
      <c r="G323" s="19"/>
    </row>
    <row r="324" spans="7:7" x14ac:dyDescent="0.4">
      <c r="G324" s="19"/>
    </row>
    <row r="325" spans="7:7" x14ac:dyDescent="0.4">
      <c r="G325" s="19"/>
    </row>
    <row r="326" spans="7:7" x14ac:dyDescent="0.4">
      <c r="G326" s="19"/>
    </row>
    <row r="327" spans="7:7" x14ac:dyDescent="0.4">
      <c r="G327" s="19"/>
    </row>
    <row r="328" spans="7:7" x14ac:dyDescent="0.4">
      <c r="G328" s="19"/>
    </row>
    <row r="329" spans="7:7" x14ac:dyDescent="0.4">
      <c r="G329" s="19"/>
    </row>
    <row r="330" spans="7:7" x14ac:dyDescent="0.4">
      <c r="G330" s="19"/>
    </row>
    <row r="331" spans="7:7" x14ac:dyDescent="0.4">
      <c r="G331" s="19"/>
    </row>
    <row r="332" spans="7:7" x14ac:dyDescent="0.4">
      <c r="G332" s="19"/>
    </row>
    <row r="333" spans="7:7" x14ac:dyDescent="0.4">
      <c r="G333" s="19"/>
    </row>
    <row r="334" spans="7:7" x14ac:dyDescent="0.4">
      <c r="G334" s="19"/>
    </row>
    <row r="335" spans="7:7" x14ac:dyDescent="0.4">
      <c r="G335" s="19"/>
    </row>
    <row r="336" spans="7:7" x14ac:dyDescent="0.4">
      <c r="G336" s="19"/>
    </row>
    <row r="337" spans="7:7" x14ac:dyDescent="0.4">
      <c r="G337" s="19"/>
    </row>
    <row r="338" spans="7:7" x14ac:dyDescent="0.4">
      <c r="G338" s="19"/>
    </row>
    <row r="339" spans="7:7" x14ac:dyDescent="0.4">
      <c r="G339" s="19"/>
    </row>
    <row r="340" spans="7:7" x14ac:dyDescent="0.4">
      <c r="G340" s="19"/>
    </row>
    <row r="341" spans="7:7" x14ac:dyDescent="0.4">
      <c r="G341" s="19"/>
    </row>
    <row r="342" spans="7:7" x14ac:dyDescent="0.4">
      <c r="G342" s="19"/>
    </row>
    <row r="343" spans="7:7" x14ac:dyDescent="0.4">
      <c r="G343" s="19"/>
    </row>
    <row r="344" spans="7:7" x14ac:dyDescent="0.4">
      <c r="G344" s="19"/>
    </row>
    <row r="345" spans="7:7" x14ac:dyDescent="0.4">
      <c r="G345" s="19"/>
    </row>
    <row r="346" spans="7:7" x14ac:dyDescent="0.4">
      <c r="G346" s="19"/>
    </row>
    <row r="347" spans="7:7" x14ac:dyDescent="0.4">
      <c r="G347" s="19"/>
    </row>
    <row r="348" spans="7:7" x14ac:dyDescent="0.4">
      <c r="G348" s="19"/>
    </row>
    <row r="349" spans="7:7" x14ac:dyDescent="0.4">
      <c r="G349" s="19"/>
    </row>
    <row r="350" spans="7:7" x14ac:dyDescent="0.4">
      <c r="G350" s="19"/>
    </row>
    <row r="351" spans="7:7" x14ac:dyDescent="0.4">
      <c r="G351" s="19"/>
    </row>
    <row r="352" spans="7:7" x14ac:dyDescent="0.4">
      <c r="G352" s="19"/>
    </row>
    <row r="353" spans="7:7" x14ac:dyDescent="0.4">
      <c r="G353" s="19"/>
    </row>
    <row r="354" spans="7:7" x14ac:dyDescent="0.4">
      <c r="G354" s="19"/>
    </row>
    <row r="355" spans="7:7" x14ac:dyDescent="0.4">
      <c r="G355" s="19"/>
    </row>
    <row r="356" spans="7:7" x14ac:dyDescent="0.4">
      <c r="G356" s="19"/>
    </row>
    <row r="357" spans="7:7" x14ac:dyDescent="0.4">
      <c r="G357" s="19"/>
    </row>
    <row r="358" spans="7:7" x14ac:dyDescent="0.4">
      <c r="G358" s="19"/>
    </row>
    <row r="359" spans="7:7" x14ac:dyDescent="0.4">
      <c r="G359" s="19"/>
    </row>
    <row r="360" spans="7:7" x14ac:dyDescent="0.4">
      <c r="G360" s="19"/>
    </row>
    <row r="361" spans="7:7" x14ac:dyDescent="0.4">
      <c r="G361" s="19"/>
    </row>
    <row r="362" spans="7:7" x14ac:dyDescent="0.4">
      <c r="G362" s="19"/>
    </row>
    <row r="363" spans="7:7" x14ac:dyDescent="0.4">
      <c r="G363" s="19"/>
    </row>
    <row r="364" spans="7:7" x14ac:dyDescent="0.4">
      <c r="G364" s="19"/>
    </row>
    <row r="365" spans="7:7" x14ac:dyDescent="0.4">
      <c r="G365" s="19"/>
    </row>
    <row r="366" spans="7:7" x14ac:dyDescent="0.4">
      <c r="G366" s="19"/>
    </row>
    <row r="367" spans="7:7" x14ac:dyDescent="0.4">
      <c r="G367" s="19"/>
    </row>
    <row r="368" spans="7:7" x14ac:dyDescent="0.4">
      <c r="G368" s="19"/>
    </row>
    <row r="369" spans="7:7" x14ac:dyDescent="0.4">
      <c r="G369" s="19"/>
    </row>
    <row r="370" spans="7:7" x14ac:dyDescent="0.4">
      <c r="G370" s="19"/>
    </row>
    <row r="371" spans="7:7" x14ac:dyDescent="0.4">
      <c r="G371" s="19"/>
    </row>
    <row r="372" spans="7:7" x14ac:dyDescent="0.4">
      <c r="G372" s="19"/>
    </row>
    <row r="373" spans="7:7" x14ac:dyDescent="0.4">
      <c r="G373" s="19"/>
    </row>
    <row r="374" spans="7:7" x14ac:dyDescent="0.4">
      <c r="G374" s="19"/>
    </row>
    <row r="375" spans="7:7" x14ac:dyDescent="0.4">
      <c r="G375" s="19"/>
    </row>
    <row r="376" spans="7:7" x14ac:dyDescent="0.4">
      <c r="G376" s="19"/>
    </row>
    <row r="377" spans="7:7" x14ac:dyDescent="0.4">
      <c r="G377" s="19"/>
    </row>
    <row r="378" spans="7:7" x14ac:dyDescent="0.4">
      <c r="G378" s="19"/>
    </row>
    <row r="379" spans="7:7" x14ac:dyDescent="0.4">
      <c r="G379" s="19"/>
    </row>
    <row r="380" spans="7:7" x14ac:dyDescent="0.4">
      <c r="G380" s="19"/>
    </row>
    <row r="381" spans="7:7" x14ac:dyDescent="0.4">
      <c r="G381" s="19"/>
    </row>
    <row r="382" spans="7:7" x14ac:dyDescent="0.4">
      <c r="G382" s="19"/>
    </row>
    <row r="383" spans="7:7" x14ac:dyDescent="0.4">
      <c r="G383" s="19"/>
    </row>
    <row r="384" spans="7:7" x14ac:dyDescent="0.4">
      <c r="G384" s="19"/>
    </row>
    <row r="385" spans="7:7" x14ac:dyDescent="0.4">
      <c r="G385" s="19"/>
    </row>
    <row r="386" spans="7:7" x14ac:dyDescent="0.4">
      <c r="G386" s="19"/>
    </row>
    <row r="387" spans="7:7" x14ac:dyDescent="0.4">
      <c r="G387" s="19"/>
    </row>
    <row r="388" spans="7:7" x14ac:dyDescent="0.4">
      <c r="G388" s="19"/>
    </row>
    <row r="389" spans="7:7" x14ac:dyDescent="0.4">
      <c r="G389" s="19"/>
    </row>
    <row r="390" spans="7:7" x14ac:dyDescent="0.4">
      <c r="G390" s="19"/>
    </row>
    <row r="391" spans="7:7" x14ac:dyDescent="0.4">
      <c r="G391" s="19"/>
    </row>
    <row r="392" spans="7:7" x14ac:dyDescent="0.4">
      <c r="G392" s="19"/>
    </row>
    <row r="393" spans="7:7" x14ac:dyDescent="0.4">
      <c r="G393" s="19"/>
    </row>
    <row r="394" spans="7:7" x14ac:dyDescent="0.4">
      <c r="G394" s="19"/>
    </row>
    <row r="395" spans="7:7" x14ac:dyDescent="0.4">
      <c r="G395" s="19"/>
    </row>
    <row r="396" spans="7:7" x14ac:dyDescent="0.4">
      <c r="G396" s="19"/>
    </row>
    <row r="397" spans="7:7" x14ac:dyDescent="0.4">
      <c r="G397" s="19"/>
    </row>
    <row r="398" spans="7:7" x14ac:dyDescent="0.4">
      <c r="G398" s="19"/>
    </row>
    <row r="399" spans="7:7" x14ac:dyDescent="0.4">
      <c r="G399" s="19"/>
    </row>
    <row r="400" spans="7:7" x14ac:dyDescent="0.4">
      <c r="G400" s="19"/>
    </row>
    <row r="401" spans="7:7" x14ac:dyDescent="0.4">
      <c r="G401" s="19"/>
    </row>
    <row r="402" spans="7:7" x14ac:dyDescent="0.4">
      <c r="G402" s="19"/>
    </row>
    <row r="403" spans="7:7" x14ac:dyDescent="0.4">
      <c r="G403" s="19"/>
    </row>
    <row r="404" spans="7:7" x14ac:dyDescent="0.4">
      <c r="G404" s="19"/>
    </row>
    <row r="405" spans="7:7" x14ac:dyDescent="0.4">
      <c r="G405" s="19"/>
    </row>
    <row r="406" spans="7:7" x14ac:dyDescent="0.4">
      <c r="G406" s="19"/>
    </row>
    <row r="407" spans="7:7" x14ac:dyDescent="0.4">
      <c r="G407" s="19"/>
    </row>
    <row r="408" spans="7:7" x14ac:dyDescent="0.4">
      <c r="G408" s="19"/>
    </row>
    <row r="409" spans="7:7" x14ac:dyDescent="0.4">
      <c r="G409" s="19"/>
    </row>
    <row r="410" spans="7:7" x14ac:dyDescent="0.4">
      <c r="G410" s="19"/>
    </row>
    <row r="411" spans="7:7" x14ac:dyDescent="0.4">
      <c r="G411" s="19"/>
    </row>
    <row r="412" spans="7:7" x14ac:dyDescent="0.4">
      <c r="G412" s="19"/>
    </row>
    <row r="413" spans="7:7" x14ac:dyDescent="0.4">
      <c r="G413" s="19"/>
    </row>
    <row r="414" spans="7:7" x14ac:dyDescent="0.4">
      <c r="G414" s="19"/>
    </row>
    <row r="415" spans="7:7" x14ac:dyDescent="0.4">
      <c r="G415" s="19"/>
    </row>
    <row r="416" spans="7:7" x14ac:dyDescent="0.4">
      <c r="G416" s="19"/>
    </row>
    <row r="417" spans="7:7" x14ac:dyDescent="0.4">
      <c r="G417" s="19"/>
    </row>
    <row r="418" spans="7:7" x14ac:dyDescent="0.4">
      <c r="G418" s="19"/>
    </row>
    <row r="419" spans="7:7" x14ac:dyDescent="0.4">
      <c r="G419" s="19"/>
    </row>
    <row r="420" spans="7:7" x14ac:dyDescent="0.4">
      <c r="G420" s="19"/>
    </row>
    <row r="421" spans="7:7" x14ac:dyDescent="0.4">
      <c r="G421" s="19"/>
    </row>
    <row r="422" spans="7:7" x14ac:dyDescent="0.4">
      <c r="G422" s="19"/>
    </row>
    <row r="423" spans="7:7" x14ac:dyDescent="0.4">
      <c r="G423" s="19"/>
    </row>
    <row r="424" spans="7:7" x14ac:dyDescent="0.4">
      <c r="G424" s="19"/>
    </row>
    <row r="425" spans="7:7" x14ac:dyDescent="0.4">
      <c r="G425" s="19"/>
    </row>
    <row r="426" spans="7:7" x14ac:dyDescent="0.4">
      <c r="G426" s="19"/>
    </row>
    <row r="427" spans="7:7" x14ac:dyDescent="0.4">
      <c r="G427" s="19"/>
    </row>
    <row r="428" spans="7:7" x14ac:dyDescent="0.4">
      <c r="G428" s="19"/>
    </row>
    <row r="429" spans="7:7" x14ac:dyDescent="0.4">
      <c r="G429" s="19"/>
    </row>
    <row r="430" spans="7:7" x14ac:dyDescent="0.4">
      <c r="G430" s="19"/>
    </row>
  </sheetData>
  <mergeCells count="97">
    <mergeCell ref="D162:D166"/>
    <mergeCell ref="I16:I17"/>
    <mergeCell ref="D41:D45"/>
    <mergeCell ref="D75:D79"/>
    <mergeCell ref="A16:A17"/>
    <mergeCell ref="A96:E96"/>
    <mergeCell ref="A53:F53"/>
    <mergeCell ref="A87:F87"/>
    <mergeCell ref="E12:I12"/>
    <mergeCell ref="E11:I11"/>
    <mergeCell ref="D23:D27"/>
    <mergeCell ref="D56:D60"/>
    <mergeCell ref="E9:I9"/>
    <mergeCell ref="E13:I13"/>
    <mergeCell ref="A20:E20"/>
    <mergeCell ref="A52:F52"/>
    <mergeCell ref="B16:C16"/>
    <mergeCell ref="E8:I8"/>
    <mergeCell ref="A223:E223"/>
    <mergeCell ref="A211:E211"/>
    <mergeCell ref="A214:E214"/>
    <mergeCell ref="A218:E218"/>
    <mergeCell ref="E10:I10"/>
    <mergeCell ref="A153:E153"/>
    <mergeCell ref="A101:F101"/>
    <mergeCell ref="A19:F19"/>
    <mergeCell ref="D16:F16"/>
    <mergeCell ref="D29:D33"/>
    <mergeCell ref="D35:D39"/>
    <mergeCell ref="D69:D73"/>
    <mergeCell ref="D47:D51"/>
    <mergeCell ref="D63:D66"/>
    <mergeCell ref="D21:D22"/>
    <mergeCell ref="A226:F226"/>
    <mergeCell ref="A210:F210"/>
    <mergeCell ref="D97:D98"/>
    <mergeCell ref="D139:D143"/>
    <mergeCell ref="D156:D160"/>
    <mergeCell ref="A119:E119"/>
    <mergeCell ref="A144:F144"/>
    <mergeCell ref="A173:F173"/>
    <mergeCell ref="D127:D131"/>
    <mergeCell ref="D133:D137"/>
    <mergeCell ref="C194:D194"/>
    <mergeCell ref="C192:D192"/>
    <mergeCell ref="A221:F221"/>
    <mergeCell ref="A152:F152"/>
    <mergeCell ref="C195:D195"/>
    <mergeCell ref="A213:F213"/>
    <mergeCell ref="A230:F230"/>
    <mergeCell ref="A175:F175"/>
    <mergeCell ref="A103:F103"/>
    <mergeCell ref="A89:F89"/>
    <mergeCell ref="D91:D92"/>
    <mergeCell ref="A224:E224"/>
    <mergeCell ref="A227:E227"/>
    <mergeCell ref="A198:E198"/>
    <mergeCell ref="D228:D229"/>
    <mergeCell ref="A104:E104"/>
    <mergeCell ref="A203:F203"/>
    <mergeCell ref="A208:F208"/>
    <mergeCell ref="C178:D178"/>
    <mergeCell ref="C179:D179"/>
    <mergeCell ref="A176:E176"/>
    <mergeCell ref="C180:D180"/>
    <mergeCell ref="A217:F217"/>
    <mergeCell ref="C196:D196"/>
    <mergeCell ref="A204:E204"/>
    <mergeCell ref="A197:F197"/>
    <mergeCell ref="D81:D85"/>
    <mergeCell ref="A145:E145"/>
    <mergeCell ref="D99:D100"/>
    <mergeCell ref="D121:D125"/>
    <mergeCell ref="A118:F118"/>
    <mergeCell ref="A110:F110"/>
    <mergeCell ref="D106:D109"/>
    <mergeCell ref="D93:D94"/>
    <mergeCell ref="A111:E111"/>
    <mergeCell ref="D113:D117"/>
    <mergeCell ref="C188:D188"/>
    <mergeCell ref="C193:D193"/>
    <mergeCell ref="C191:D191"/>
    <mergeCell ref="C190:D190"/>
    <mergeCell ref="C189:D189"/>
    <mergeCell ref="A86:F86"/>
    <mergeCell ref="C177:D177"/>
    <mergeCell ref="C181:D181"/>
    <mergeCell ref="D147:D151"/>
    <mergeCell ref="D168:D172"/>
    <mergeCell ref="C187:D187"/>
    <mergeCell ref="C182:D182"/>
    <mergeCell ref="C183:D183"/>
    <mergeCell ref="C184:D184"/>
    <mergeCell ref="C185:D185"/>
    <mergeCell ref="C186:D186"/>
    <mergeCell ref="A95:F95"/>
    <mergeCell ref="A90:E90"/>
  </mergeCells>
  <phoneticPr fontId="0" type="noConversion"/>
  <pageMargins left="1.0236220472440944" right="0.35433070866141736" top="0.55118110236220474" bottom="0.78740157480314965" header="0.35433070866141736" footer="0.51181102362204722"/>
  <pageSetup paperSize="9" scale="60" orientation="landscape" r:id="rId1"/>
  <headerFooter alignWithMargins="0">
    <oddFooter>Page &amp;P of &amp;N</oddFooter>
  </headerFooter>
  <rowBreaks count="6" manualBreakCount="6">
    <brk id="87" max="10" man="1"/>
    <brk id="110" max="10" man="1"/>
    <brk id="140" max="10" man="1"/>
    <brk id="162" max="10" man="1"/>
    <brk id="197" max="10" man="1"/>
    <brk id="217" max="10" man="1"/>
  </rowBreaks>
  <ignoredErrors>
    <ignoredError sqref="G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J156"/>
  <sheetViews>
    <sheetView topLeftCell="A22" workbookViewId="0">
      <selection activeCell="G37" sqref="G37"/>
    </sheetView>
  </sheetViews>
  <sheetFormatPr defaultRowHeight="12.3" x14ac:dyDescent="0.4"/>
  <cols>
    <col min="1" max="1" width="6.44140625" customWidth="1"/>
    <col min="2" max="2" width="12.109375" customWidth="1"/>
    <col min="3" max="3" width="14.33203125" customWidth="1"/>
    <col min="4" max="4" width="36.109375" customWidth="1"/>
    <col min="5" max="5" width="20" customWidth="1"/>
    <col min="6" max="6" width="30.33203125" customWidth="1"/>
    <col min="7" max="7" width="11" style="1" customWidth="1"/>
    <col min="8" max="8" width="12" customWidth="1"/>
  </cols>
  <sheetData>
    <row r="1" spans="1:9" s="62" customFormat="1" ht="21" customHeight="1" x14ac:dyDescent="0.4">
      <c r="A1" s="64" t="s">
        <v>409</v>
      </c>
      <c r="B1" s="65"/>
      <c r="C1" s="65"/>
      <c r="D1" s="65"/>
      <c r="E1" s="65"/>
      <c r="F1" s="66"/>
      <c r="G1" s="18"/>
      <c r="H1" s="67" t="s">
        <v>15</v>
      </c>
      <c r="I1" s="109" t="s">
        <v>15</v>
      </c>
    </row>
    <row r="2" spans="1:9" s="62" customFormat="1" ht="21" customHeight="1" x14ac:dyDescent="0.4">
      <c r="A2" s="64" t="s">
        <v>474</v>
      </c>
      <c r="E2" s="62" t="s">
        <v>410</v>
      </c>
      <c r="F2" s="66"/>
      <c r="G2" s="66"/>
      <c r="H2" s="67" t="s">
        <v>21</v>
      </c>
      <c r="I2" s="109" t="s">
        <v>21</v>
      </c>
    </row>
    <row r="3" spans="1:9" s="62" customFormat="1" ht="21" customHeight="1" x14ac:dyDescent="0.4">
      <c r="G3" s="66"/>
      <c r="H3" s="22"/>
      <c r="I3" s="110"/>
    </row>
    <row r="4" spans="1:9" s="62" customFormat="1" ht="21" customHeight="1" x14ac:dyDescent="0.4">
      <c r="A4" s="309" t="s">
        <v>407</v>
      </c>
      <c r="B4" s="304"/>
      <c r="C4" s="304"/>
      <c r="D4" s="304"/>
      <c r="E4" s="305" t="str">
        <f>'Raport financiar'!C4</f>
        <v>Asociația Obștească ”Galbenă Gutue”</v>
      </c>
      <c r="I4" s="25"/>
    </row>
    <row r="5" spans="1:9" s="62" customFormat="1" ht="16.350000000000001" customHeight="1" x14ac:dyDescent="0.4">
      <c r="A5" s="310" t="s">
        <v>52</v>
      </c>
      <c r="B5" s="304"/>
      <c r="C5" s="304"/>
      <c r="D5" s="304"/>
      <c r="E5" s="68"/>
      <c r="F5" s="68"/>
      <c r="G5" s="22"/>
      <c r="I5" s="25"/>
    </row>
    <row r="6" spans="1:9" s="62" customFormat="1" ht="17.25" customHeight="1" x14ac:dyDescent="0.4">
      <c r="A6" s="63"/>
      <c r="E6" s="68"/>
      <c r="F6" s="23"/>
      <c r="G6" s="68"/>
      <c r="H6" s="68"/>
      <c r="I6" s="111"/>
    </row>
    <row r="7" spans="1:9" s="62" customFormat="1" ht="17.100000000000001" customHeight="1" x14ac:dyDescent="0.4">
      <c r="B7" s="64" t="s">
        <v>12</v>
      </c>
      <c r="C7" s="64"/>
      <c r="D7" s="64"/>
      <c r="E7" s="22" t="str">
        <f>'Raport financiar'!C7</f>
        <v>Chisinau, str. Stefan cel Mare 1, of. 1</v>
      </c>
      <c r="G7" s="18" t="s">
        <v>14</v>
      </c>
      <c r="H7" s="63" t="s">
        <v>699</v>
      </c>
      <c r="I7" s="112"/>
    </row>
    <row r="8" spans="1:9" s="62" customFormat="1" ht="17.100000000000001" customHeight="1" x14ac:dyDescent="0.4">
      <c r="B8" s="64" t="s">
        <v>22</v>
      </c>
      <c r="C8" s="64"/>
      <c r="D8" s="64"/>
      <c r="E8" s="646" t="str">
        <f>'Raport financiar'!C8</f>
        <v>373 22 123456</v>
      </c>
      <c r="F8" s="647"/>
      <c r="G8" s="647"/>
      <c r="H8" s="647"/>
      <c r="I8" s="647"/>
    </row>
    <row r="9" spans="1:9" s="62" customFormat="1" ht="17.100000000000001" customHeight="1" x14ac:dyDescent="0.4">
      <c r="B9" s="64" t="s">
        <v>9</v>
      </c>
      <c r="C9" s="64"/>
      <c r="D9" s="64"/>
      <c r="E9" s="646">
        <f>'Raport financiar'!C9</f>
        <v>12345</v>
      </c>
      <c r="F9" s="647"/>
      <c r="G9" s="647"/>
      <c r="H9" s="647"/>
      <c r="I9" s="647"/>
    </row>
    <row r="10" spans="1:9" s="62" customFormat="1" ht="17.100000000000001" customHeight="1" x14ac:dyDescent="0.4">
      <c r="B10" s="64" t="s">
        <v>51</v>
      </c>
      <c r="C10" s="64"/>
      <c r="D10" s="64"/>
      <c r="E10" s="651" t="str">
        <f>'Raport financiar'!C10</f>
        <v>01.08.2019</v>
      </c>
      <c r="F10" s="647"/>
      <c r="G10" s="647"/>
      <c r="H10" s="647"/>
      <c r="I10" s="647"/>
    </row>
    <row r="11" spans="1:9" s="62" customFormat="1" ht="17.100000000000001" customHeight="1" x14ac:dyDescent="0.4">
      <c r="B11" s="83" t="s">
        <v>27</v>
      </c>
      <c r="C11" s="83"/>
      <c r="D11" s="83"/>
      <c r="E11" s="646" t="s">
        <v>700</v>
      </c>
      <c r="F11" s="647"/>
      <c r="G11" s="647"/>
      <c r="H11" s="647"/>
      <c r="I11" s="647"/>
    </row>
    <row r="12" spans="1:9" s="62" customFormat="1" ht="17.100000000000001" customHeight="1" x14ac:dyDescent="0.4">
      <c r="B12" s="64" t="s">
        <v>783</v>
      </c>
      <c r="C12" s="64"/>
      <c r="D12" s="64"/>
      <c r="E12" s="646" t="str">
        <f>'Raport financiar'!C12</f>
        <v>"Egalitate și Participoare Civică"</v>
      </c>
      <c r="F12" s="647"/>
      <c r="G12" s="647"/>
      <c r="H12" s="647"/>
      <c r="I12" s="647"/>
    </row>
    <row r="13" spans="1:9" s="62" customFormat="1" ht="30.6" customHeight="1" x14ac:dyDescent="0.4">
      <c r="B13" s="64" t="s">
        <v>11</v>
      </c>
      <c r="C13" s="64"/>
      <c r="D13" s="64"/>
      <c r="E13" s="646" t="str">
        <f>'Raport financiar'!C13</f>
        <v>„Discriminarea şi Diversitatea pe Înţelesul Tuturor”</v>
      </c>
      <c r="F13" s="647"/>
      <c r="G13" s="647"/>
      <c r="H13" s="647"/>
      <c r="I13" s="647"/>
    </row>
    <row r="14" spans="1:9" s="62" customFormat="1" ht="17.100000000000001" customHeight="1" thickBot="1" x14ac:dyDescent="0.45">
      <c r="B14" s="64" t="s">
        <v>17</v>
      </c>
      <c r="C14" s="64"/>
      <c r="D14" s="64"/>
      <c r="E14" s="68" t="s">
        <v>797</v>
      </c>
      <c r="F14" s="68"/>
      <c r="G14" s="68"/>
      <c r="I14" s="25"/>
    </row>
    <row r="15" spans="1:9" ht="12.6" thickBot="1" x14ac:dyDescent="0.45">
      <c r="A15" s="658" t="s">
        <v>16</v>
      </c>
      <c r="B15" s="658" t="s">
        <v>41</v>
      </c>
      <c r="C15" s="658"/>
      <c r="D15" s="658" t="s">
        <v>47</v>
      </c>
      <c r="E15" s="658"/>
      <c r="F15" s="658"/>
      <c r="G15" s="26" t="s">
        <v>43</v>
      </c>
      <c r="H15" s="26" t="s">
        <v>43</v>
      </c>
      <c r="I15" s="658" t="s">
        <v>29</v>
      </c>
    </row>
    <row r="16" spans="1:9" ht="34.5" thickBot="1" x14ac:dyDescent="0.45">
      <c r="A16" s="658"/>
      <c r="B16" s="72" t="s">
        <v>53</v>
      </c>
      <c r="C16" s="72" t="s">
        <v>45</v>
      </c>
      <c r="D16" s="72" t="s">
        <v>54</v>
      </c>
      <c r="E16" s="72" t="s">
        <v>42</v>
      </c>
      <c r="F16" s="72" t="s">
        <v>55</v>
      </c>
      <c r="G16" s="73" t="s">
        <v>46</v>
      </c>
      <c r="H16" s="73" t="s">
        <v>44</v>
      </c>
      <c r="I16" s="658"/>
    </row>
    <row r="17" spans="1:9" s="6" customFormat="1" ht="18" customHeight="1" x14ac:dyDescent="0.4">
      <c r="A17" s="74" t="s">
        <v>0</v>
      </c>
      <c r="B17" s="75" t="s">
        <v>30</v>
      </c>
      <c r="C17" s="75" t="s">
        <v>31</v>
      </c>
      <c r="D17" s="75" t="s">
        <v>32</v>
      </c>
      <c r="E17" s="75" t="s">
        <v>33</v>
      </c>
      <c r="F17" s="75" t="s">
        <v>34</v>
      </c>
      <c r="G17" s="75" t="s">
        <v>35</v>
      </c>
      <c r="H17" s="75" t="s">
        <v>36</v>
      </c>
      <c r="I17" s="108" t="s">
        <v>37</v>
      </c>
    </row>
    <row r="18" spans="1:9" s="6" customFormat="1" ht="33" customHeight="1" x14ac:dyDescent="0.4">
      <c r="A18" s="687" t="str">
        <f>'Raport financiar'!A19</f>
        <v>1. Supotr financiar (salarii)</v>
      </c>
      <c r="B18" s="688"/>
      <c r="C18" s="688"/>
      <c r="D18" s="688"/>
      <c r="E18" s="688"/>
      <c r="F18" s="689"/>
      <c r="G18" s="85"/>
      <c r="H18" s="85"/>
      <c r="I18" s="113"/>
    </row>
    <row r="19" spans="1:9" s="6" customFormat="1" ht="15.6" customHeight="1" x14ac:dyDescent="0.4">
      <c r="A19" s="678" t="s">
        <v>204</v>
      </c>
      <c r="B19" s="679"/>
      <c r="C19" s="680"/>
      <c r="D19" s="679"/>
      <c r="E19" s="679"/>
      <c r="F19" s="86"/>
      <c r="G19" s="86"/>
      <c r="H19" s="86"/>
      <c r="I19" s="114"/>
    </row>
    <row r="20" spans="1:9" s="6" customFormat="1" ht="55.5" customHeight="1" x14ac:dyDescent="0.4">
      <c r="A20" s="196">
        <v>1</v>
      </c>
      <c r="B20" s="91">
        <v>43860</v>
      </c>
      <c r="C20" s="104" t="s">
        <v>229</v>
      </c>
      <c r="D20" s="193" t="s">
        <v>532</v>
      </c>
      <c r="E20" s="92" t="s">
        <v>426</v>
      </c>
      <c r="F20" s="146" t="s">
        <v>701</v>
      </c>
      <c r="G20" s="93">
        <v>1102.6099999999999</v>
      </c>
      <c r="H20" s="105">
        <f t="shared" ref="H20:H27" si="0">G20/I20</f>
        <v>90.21370947947176</v>
      </c>
      <c r="I20" s="115">
        <f t="shared" ref="I20:I71" si="1">$D$73</f>
        <v>12.222200000000001</v>
      </c>
    </row>
    <row r="21" spans="1:9" s="6" customFormat="1" ht="24.75" customHeight="1" x14ac:dyDescent="0.4">
      <c r="A21" s="196">
        <v>2</v>
      </c>
      <c r="B21" s="91">
        <v>43860</v>
      </c>
      <c r="C21" s="104" t="s">
        <v>230</v>
      </c>
      <c r="D21" s="659" t="s">
        <v>475</v>
      </c>
      <c r="E21" s="7" t="s">
        <v>68</v>
      </c>
      <c r="F21" s="143" t="s">
        <v>702</v>
      </c>
      <c r="G21" s="93">
        <v>75.06</v>
      </c>
      <c r="H21" s="105">
        <f t="shared" si="0"/>
        <v>6.1412838932434424</v>
      </c>
      <c r="I21" s="115">
        <f t="shared" si="1"/>
        <v>12.222200000000001</v>
      </c>
    </row>
    <row r="22" spans="1:9" s="6" customFormat="1" ht="24.6" x14ac:dyDescent="0.4">
      <c r="A22" s="196">
        <v>3</v>
      </c>
      <c r="B22" s="91">
        <v>43860</v>
      </c>
      <c r="C22" s="104" t="s">
        <v>231</v>
      </c>
      <c r="D22" s="660"/>
      <c r="E22" s="7" t="s">
        <v>67</v>
      </c>
      <c r="F22" s="143" t="s">
        <v>703</v>
      </c>
      <c r="G22" s="105">
        <v>23.3</v>
      </c>
      <c r="H22" s="105">
        <f t="shared" si="0"/>
        <v>1.9063671024856408</v>
      </c>
      <c r="I22" s="115">
        <f t="shared" si="1"/>
        <v>12.222200000000001</v>
      </c>
    </row>
    <row r="23" spans="1:9" s="6" customFormat="1" ht="24.6" x14ac:dyDescent="0.4">
      <c r="A23" s="196">
        <v>4</v>
      </c>
      <c r="B23" s="91">
        <v>43860</v>
      </c>
      <c r="C23" s="104" t="s">
        <v>232</v>
      </c>
      <c r="D23" s="660"/>
      <c r="E23" s="7" t="s">
        <v>66</v>
      </c>
      <c r="F23" s="143" t="s">
        <v>765</v>
      </c>
      <c r="G23" s="93">
        <v>50.04</v>
      </c>
      <c r="H23" s="105">
        <f t="shared" si="0"/>
        <v>4.0941892621622946</v>
      </c>
      <c r="I23" s="115">
        <f t="shared" si="1"/>
        <v>12.222200000000001</v>
      </c>
    </row>
    <row r="24" spans="1:9" s="6" customFormat="1" ht="24" customHeight="1" x14ac:dyDescent="0.4">
      <c r="A24" s="196">
        <v>5</v>
      </c>
      <c r="B24" s="91">
        <v>43860</v>
      </c>
      <c r="C24" s="104" t="s">
        <v>232</v>
      </c>
      <c r="D24" s="660"/>
      <c r="E24" s="7" t="s">
        <v>66</v>
      </c>
      <c r="F24" s="143" t="s">
        <v>765</v>
      </c>
      <c r="G24" s="93">
        <v>50.04</v>
      </c>
      <c r="H24" s="105">
        <f t="shared" si="0"/>
        <v>4.0941892621622946</v>
      </c>
      <c r="I24" s="115">
        <f t="shared" si="1"/>
        <v>12.222200000000001</v>
      </c>
    </row>
    <row r="25" spans="1:9" s="6" customFormat="1" ht="25.5" customHeight="1" x14ac:dyDescent="0.4">
      <c r="A25" s="196">
        <v>6</v>
      </c>
      <c r="B25" s="91">
        <v>43860</v>
      </c>
      <c r="C25" s="104" t="s">
        <v>233</v>
      </c>
      <c r="D25" s="661"/>
      <c r="E25" s="7" t="s">
        <v>68</v>
      </c>
      <c r="F25" s="143" t="s">
        <v>751</v>
      </c>
      <c r="G25" s="76">
        <v>287.73</v>
      </c>
      <c r="H25" s="105">
        <f t="shared" si="0"/>
        <v>23.541588257433194</v>
      </c>
      <c r="I25" s="115">
        <f t="shared" si="1"/>
        <v>12.222200000000001</v>
      </c>
    </row>
    <row r="26" spans="1:9" s="6" customFormat="1" x14ac:dyDescent="0.4">
      <c r="A26" s="662" t="s">
        <v>110</v>
      </c>
      <c r="B26" s="663"/>
      <c r="C26" s="663"/>
      <c r="D26" s="663"/>
      <c r="E26" s="663"/>
      <c r="F26" s="664"/>
      <c r="G26" s="106">
        <f>G20</f>
        <v>1102.6099999999999</v>
      </c>
      <c r="H26" s="244">
        <f t="shared" ref="H26" si="2">G26/I26</f>
        <v>90.21370947947176</v>
      </c>
      <c r="I26" s="115">
        <f t="shared" si="1"/>
        <v>12.222200000000001</v>
      </c>
    </row>
    <row r="27" spans="1:9" s="6" customFormat="1" ht="13.2" customHeight="1" x14ac:dyDescent="0.4">
      <c r="A27" s="625" t="s">
        <v>799</v>
      </c>
      <c r="B27" s="626"/>
      <c r="C27" s="626"/>
      <c r="D27" s="626"/>
      <c r="E27" s="626"/>
      <c r="F27" s="627"/>
      <c r="G27" s="244">
        <f>G22+G23+G24+G25</f>
        <v>411.11</v>
      </c>
      <c r="H27" s="244">
        <f t="shared" si="0"/>
        <v>33.636333884243427</v>
      </c>
      <c r="I27" s="115">
        <f t="shared" si="1"/>
        <v>12.222200000000001</v>
      </c>
    </row>
    <row r="28" spans="1:9" s="6" customFormat="1" x14ac:dyDescent="0.4">
      <c r="A28" s="101" t="s">
        <v>205</v>
      </c>
      <c r="B28" s="102"/>
      <c r="C28" s="102"/>
      <c r="D28" s="102"/>
      <c r="E28" s="103"/>
      <c r="F28" s="86"/>
      <c r="G28" s="95"/>
      <c r="H28" s="245"/>
      <c r="I28" s="115"/>
    </row>
    <row r="29" spans="1:9" s="6" customFormat="1" ht="49.2" x14ac:dyDescent="0.4">
      <c r="A29" s="196">
        <v>1</v>
      </c>
      <c r="B29" s="91">
        <v>43860</v>
      </c>
      <c r="C29" s="104" t="s">
        <v>234</v>
      </c>
      <c r="D29" s="147" t="s">
        <v>533</v>
      </c>
      <c r="E29" s="92" t="s">
        <v>427</v>
      </c>
      <c r="F29" s="146" t="s">
        <v>704</v>
      </c>
      <c r="G29" s="94">
        <v>1743.16</v>
      </c>
      <c r="H29" s="98">
        <f>G29/I29</f>
        <v>142.62244113171116</v>
      </c>
      <c r="I29" s="115">
        <f t="shared" si="1"/>
        <v>12.222200000000001</v>
      </c>
    </row>
    <row r="30" spans="1:9" s="6" customFormat="1" ht="24.6" x14ac:dyDescent="0.4">
      <c r="A30" s="196">
        <v>2</v>
      </c>
      <c r="B30" s="91">
        <v>43860</v>
      </c>
      <c r="C30" s="104" t="s">
        <v>230</v>
      </c>
      <c r="D30" s="659" t="s">
        <v>475</v>
      </c>
      <c r="E30" s="7" t="s">
        <v>68</v>
      </c>
      <c r="F30" s="143" t="s">
        <v>702</v>
      </c>
      <c r="G30" s="94">
        <v>120.09</v>
      </c>
      <c r="H30" s="98">
        <f t="shared" ref="H30:H37" si="3">G30/I30</f>
        <v>9.8255633192060348</v>
      </c>
      <c r="I30" s="115">
        <f t="shared" si="1"/>
        <v>12.222200000000001</v>
      </c>
    </row>
    <row r="31" spans="1:9" s="6" customFormat="1" ht="24.6" x14ac:dyDescent="0.4">
      <c r="A31" s="196">
        <v>3</v>
      </c>
      <c r="B31" s="91">
        <v>43860</v>
      </c>
      <c r="C31" s="104" t="s">
        <v>231</v>
      </c>
      <c r="D31" s="660"/>
      <c r="E31" s="7" t="s">
        <v>67</v>
      </c>
      <c r="F31" s="143" t="s">
        <v>703</v>
      </c>
      <c r="G31" s="98">
        <v>58.2</v>
      </c>
      <c r="H31" s="98">
        <f t="shared" si="3"/>
        <v>4.7618268396851633</v>
      </c>
      <c r="I31" s="115">
        <f t="shared" si="1"/>
        <v>12.222200000000001</v>
      </c>
    </row>
    <row r="32" spans="1:9" s="6" customFormat="1" ht="24.6" x14ac:dyDescent="0.4">
      <c r="A32" s="196">
        <v>4</v>
      </c>
      <c r="B32" s="91">
        <v>43860</v>
      </c>
      <c r="C32" s="104" t="s">
        <v>232</v>
      </c>
      <c r="D32" s="660"/>
      <c r="E32" s="7" t="s">
        <v>66</v>
      </c>
      <c r="F32" s="143" t="s">
        <v>765</v>
      </c>
      <c r="G32" s="94">
        <v>80.06</v>
      </c>
      <c r="H32" s="98">
        <f t="shared" si="3"/>
        <v>6.5503755461373565</v>
      </c>
      <c r="I32" s="115">
        <f t="shared" si="1"/>
        <v>12.222200000000001</v>
      </c>
    </row>
    <row r="33" spans="1:9" s="6" customFormat="1" ht="24.6" x14ac:dyDescent="0.4">
      <c r="A33" s="196">
        <v>5</v>
      </c>
      <c r="B33" s="91">
        <v>43860</v>
      </c>
      <c r="C33" s="104" t="s">
        <v>232</v>
      </c>
      <c r="D33" s="660"/>
      <c r="E33" s="7" t="s">
        <v>66</v>
      </c>
      <c r="F33" s="143" t="s">
        <v>765</v>
      </c>
      <c r="G33" s="94">
        <v>80.06</v>
      </c>
      <c r="H33" s="98">
        <f t="shared" si="3"/>
        <v>6.5503755461373565</v>
      </c>
      <c r="I33" s="115">
        <f t="shared" si="1"/>
        <v>12.222200000000001</v>
      </c>
    </row>
    <row r="34" spans="1:9" s="6" customFormat="1" ht="24.6" x14ac:dyDescent="0.4">
      <c r="A34" s="196">
        <v>6</v>
      </c>
      <c r="B34" s="91">
        <v>43860</v>
      </c>
      <c r="C34" s="104" t="s">
        <v>233</v>
      </c>
      <c r="D34" s="661"/>
      <c r="E34" s="7" t="s">
        <v>68</v>
      </c>
      <c r="F34" s="143" t="s">
        <v>751</v>
      </c>
      <c r="G34" s="94">
        <v>460.35</v>
      </c>
      <c r="H34" s="98">
        <f t="shared" si="3"/>
        <v>37.665068481942697</v>
      </c>
      <c r="I34" s="115">
        <f t="shared" si="1"/>
        <v>12.222200000000001</v>
      </c>
    </row>
    <row r="35" spans="1:9" x14ac:dyDescent="0.4">
      <c r="A35" s="662" t="s">
        <v>111</v>
      </c>
      <c r="B35" s="663"/>
      <c r="C35" s="663"/>
      <c r="D35" s="663"/>
      <c r="E35" s="663"/>
      <c r="F35" s="664"/>
      <c r="G35" s="107">
        <f>G29</f>
        <v>1743.16</v>
      </c>
      <c r="H35" s="99">
        <f t="shared" si="3"/>
        <v>142.62244113171116</v>
      </c>
      <c r="I35" s="115">
        <f t="shared" si="1"/>
        <v>12.222200000000001</v>
      </c>
    </row>
    <row r="36" spans="1:9" s="6" customFormat="1" ht="13.2" customHeight="1" x14ac:dyDescent="0.4">
      <c r="A36" s="625" t="s">
        <v>800</v>
      </c>
      <c r="B36" s="626"/>
      <c r="C36" s="626"/>
      <c r="D36" s="626"/>
      <c r="E36" s="626"/>
      <c r="F36" s="627"/>
      <c r="G36" s="244">
        <f>G30+G31+G32+G33+G34</f>
        <v>798.76</v>
      </c>
      <c r="H36" s="244">
        <f t="shared" si="3"/>
        <v>65.353209733108599</v>
      </c>
      <c r="I36" s="115">
        <f t="shared" si="1"/>
        <v>12.222200000000001</v>
      </c>
    </row>
    <row r="37" spans="1:9" x14ac:dyDescent="0.4">
      <c r="A37" s="119"/>
      <c r="B37" s="120"/>
      <c r="C37" s="120"/>
      <c r="D37" s="120"/>
      <c r="E37" s="120"/>
      <c r="F37" s="121" t="s">
        <v>113</v>
      </c>
      <c r="G37" s="122">
        <f>G26+G27+G35+G36</f>
        <v>4055.6400000000003</v>
      </c>
      <c r="H37" s="122">
        <f t="shared" si="3"/>
        <v>331.82569422853499</v>
      </c>
      <c r="I37" s="115">
        <f t="shared" si="1"/>
        <v>12.222200000000001</v>
      </c>
    </row>
    <row r="38" spans="1:9" x14ac:dyDescent="0.4">
      <c r="A38" s="684" t="str">
        <f>'Raport financiar'!A24</f>
        <v>3. Consultanti si experti</v>
      </c>
      <c r="B38" s="685"/>
      <c r="C38" s="685"/>
      <c r="D38" s="685"/>
      <c r="E38" s="685"/>
      <c r="F38" s="686"/>
      <c r="G38" s="88"/>
      <c r="H38" s="246"/>
      <c r="I38" s="115"/>
    </row>
    <row r="39" spans="1:9" x14ac:dyDescent="0.4">
      <c r="A39" s="678" t="s">
        <v>309</v>
      </c>
      <c r="B39" s="679"/>
      <c r="C39" s="679"/>
      <c r="D39" s="679"/>
      <c r="E39" s="679"/>
      <c r="F39" s="89"/>
      <c r="G39" s="90"/>
      <c r="H39" s="247"/>
      <c r="I39" s="115"/>
    </row>
    <row r="40" spans="1:9" ht="49.2" x14ac:dyDescent="0.4">
      <c r="A40" s="196">
        <v>1</v>
      </c>
      <c r="B40" s="91">
        <v>43860</v>
      </c>
      <c r="C40" s="104" t="s">
        <v>235</v>
      </c>
      <c r="D40" s="142" t="s">
        <v>534</v>
      </c>
      <c r="E40" s="139" t="s">
        <v>428</v>
      </c>
      <c r="F40" s="163" t="s">
        <v>705</v>
      </c>
      <c r="G40" s="97">
        <v>6945.68</v>
      </c>
      <c r="H40" s="248">
        <f>G40/I40</f>
        <v>568.28394233444055</v>
      </c>
      <c r="I40" s="115">
        <f t="shared" si="1"/>
        <v>12.222200000000001</v>
      </c>
    </row>
    <row r="41" spans="1:9" ht="24.6" x14ac:dyDescent="0.4">
      <c r="A41" s="196">
        <v>2</v>
      </c>
      <c r="B41" s="91">
        <v>43860</v>
      </c>
      <c r="C41" s="104" t="s">
        <v>236</v>
      </c>
      <c r="D41" s="659" t="s">
        <v>476</v>
      </c>
      <c r="E41" s="7" t="s">
        <v>68</v>
      </c>
      <c r="F41" s="143" t="s">
        <v>702</v>
      </c>
      <c r="G41" s="97">
        <v>520.79</v>
      </c>
      <c r="H41" s="248">
        <f>G41/I41</f>
        <v>42.610168382124328</v>
      </c>
      <c r="I41" s="115">
        <f t="shared" si="1"/>
        <v>12.222200000000001</v>
      </c>
    </row>
    <row r="42" spans="1:9" ht="24.6" x14ac:dyDescent="0.4">
      <c r="A42" s="196">
        <v>3</v>
      </c>
      <c r="B42" s="91">
        <v>43860</v>
      </c>
      <c r="C42" s="104" t="s">
        <v>237</v>
      </c>
      <c r="D42" s="660"/>
      <c r="E42" s="7" t="s">
        <v>67</v>
      </c>
      <c r="F42" s="143" t="s">
        <v>703</v>
      </c>
      <c r="G42" s="97">
        <v>1213.3</v>
      </c>
      <c r="H42" s="248">
        <f>G42/I42</f>
        <v>99.270180491237241</v>
      </c>
      <c r="I42" s="115">
        <f t="shared" si="1"/>
        <v>12.222200000000001</v>
      </c>
    </row>
    <row r="43" spans="1:9" ht="24.6" x14ac:dyDescent="0.4">
      <c r="A43" s="196">
        <v>4</v>
      </c>
      <c r="B43" s="91">
        <v>43860</v>
      </c>
      <c r="C43" s="104" t="s">
        <v>238</v>
      </c>
      <c r="D43" s="661"/>
      <c r="E43" s="7" t="s">
        <v>68</v>
      </c>
      <c r="F43" s="143" t="s">
        <v>751</v>
      </c>
      <c r="G43" s="97">
        <v>1996.35</v>
      </c>
      <c r="H43" s="248">
        <f>G43/I43</f>
        <v>163.33802425095317</v>
      </c>
      <c r="I43" s="115">
        <f t="shared" si="1"/>
        <v>12.222200000000001</v>
      </c>
    </row>
    <row r="44" spans="1:9" ht="24" customHeight="1" x14ac:dyDescent="0.4">
      <c r="A44" s="675" t="s">
        <v>115</v>
      </c>
      <c r="B44" s="676"/>
      <c r="C44" s="676"/>
      <c r="D44" s="676"/>
      <c r="E44" s="676"/>
      <c r="F44" s="677"/>
      <c r="G44" s="99">
        <f>SUM(G40:G43)</f>
        <v>10676.12</v>
      </c>
      <c r="H44" s="99">
        <f>SUM(H40:H43)</f>
        <v>873.50231545875533</v>
      </c>
      <c r="I44" s="115">
        <f t="shared" si="1"/>
        <v>12.222200000000001</v>
      </c>
    </row>
    <row r="45" spans="1:9" x14ac:dyDescent="0.4">
      <c r="A45" s="678" t="s">
        <v>310</v>
      </c>
      <c r="B45" s="679"/>
      <c r="C45" s="679"/>
      <c r="D45" s="679"/>
      <c r="E45" s="679"/>
      <c r="F45" s="89"/>
      <c r="G45" s="90"/>
      <c r="H45" s="247"/>
      <c r="I45" s="115"/>
    </row>
    <row r="46" spans="1:9" ht="36.9" x14ac:dyDescent="0.4">
      <c r="A46" s="196">
        <v>1</v>
      </c>
      <c r="B46" s="91">
        <v>43860</v>
      </c>
      <c r="C46" s="104" t="s">
        <v>239</v>
      </c>
      <c r="D46" s="142" t="s">
        <v>534</v>
      </c>
      <c r="E46" s="139" t="s">
        <v>428</v>
      </c>
      <c r="F46" s="163" t="s">
        <v>706</v>
      </c>
      <c r="G46" s="97">
        <v>1592.93</v>
      </c>
      <c r="H46" s="248">
        <f>G46/I46</f>
        <v>130.3308733288606</v>
      </c>
      <c r="I46" s="115">
        <f t="shared" si="1"/>
        <v>12.222200000000001</v>
      </c>
    </row>
    <row r="47" spans="1:9" ht="24.6" x14ac:dyDescent="0.4">
      <c r="A47" s="196">
        <v>2</v>
      </c>
      <c r="B47" s="91">
        <v>43860</v>
      </c>
      <c r="C47" s="104" t="s">
        <v>236</v>
      </c>
      <c r="D47" s="659" t="s">
        <v>476</v>
      </c>
      <c r="E47" s="7" t="s">
        <v>68</v>
      </c>
      <c r="F47" s="143" t="s">
        <v>702</v>
      </c>
      <c r="G47" s="97">
        <v>123.99</v>
      </c>
      <c r="H47" s="248">
        <f>G47/I47</f>
        <v>10.144654808463287</v>
      </c>
      <c r="I47" s="115">
        <f t="shared" si="1"/>
        <v>12.222200000000001</v>
      </c>
    </row>
    <row r="48" spans="1:9" ht="24.6" x14ac:dyDescent="0.4">
      <c r="A48" s="196">
        <v>3</v>
      </c>
      <c r="B48" s="91">
        <v>43860</v>
      </c>
      <c r="C48" s="104" t="s">
        <v>237</v>
      </c>
      <c r="D48" s="660"/>
      <c r="E48" s="7" t="s">
        <v>67</v>
      </c>
      <c r="F48" s="143" t="s">
        <v>703</v>
      </c>
      <c r="G48" s="97">
        <v>349.66</v>
      </c>
      <c r="H48" s="248">
        <f>G48/I48</f>
        <v>28.608597470177219</v>
      </c>
      <c r="I48" s="115">
        <f t="shared" si="1"/>
        <v>12.222200000000001</v>
      </c>
    </row>
    <row r="49" spans="1:10" ht="24.6" x14ac:dyDescent="0.4">
      <c r="A49" s="196">
        <v>4</v>
      </c>
      <c r="B49" s="91">
        <v>43860</v>
      </c>
      <c r="C49" s="104" t="s">
        <v>238</v>
      </c>
      <c r="D49" s="661"/>
      <c r="E49" s="7" t="s">
        <v>68</v>
      </c>
      <c r="F49" s="143" t="s">
        <v>751</v>
      </c>
      <c r="G49" s="97">
        <v>475.31</v>
      </c>
      <c r="H49" s="248">
        <f>G49/I49</f>
        <v>38.889070707401281</v>
      </c>
      <c r="I49" s="115">
        <f t="shared" si="1"/>
        <v>12.222200000000001</v>
      </c>
    </row>
    <row r="50" spans="1:10" ht="19.8" customHeight="1" x14ac:dyDescent="0.4">
      <c r="A50" s="675" t="s">
        <v>116</v>
      </c>
      <c r="B50" s="676"/>
      <c r="C50" s="676"/>
      <c r="D50" s="676"/>
      <c r="E50" s="676"/>
      <c r="F50" s="677"/>
      <c r="G50" s="99">
        <f>SUM(G46:G49)</f>
        <v>2541.89</v>
      </c>
      <c r="H50" s="99">
        <f>SUM(H46:H49)</f>
        <v>207.9731963149024</v>
      </c>
      <c r="I50" s="115">
        <f t="shared" si="1"/>
        <v>12.222200000000001</v>
      </c>
    </row>
    <row r="51" spans="1:10" ht="22.8" x14ac:dyDescent="0.4">
      <c r="A51" s="123"/>
      <c r="B51" s="124"/>
      <c r="C51" s="124"/>
      <c r="D51" s="124"/>
      <c r="E51" s="124"/>
      <c r="F51" s="121" t="s">
        <v>117</v>
      </c>
      <c r="G51" s="122">
        <f>G44+G50</f>
        <v>13218.01</v>
      </c>
      <c r="H51" s="122">
        <f>H44+H50</f>
        <v>1081.4755117736577</v>
      </c>
      <c r="I51" s="115">
        <f t="shared" si="1"/>
        <v>12.222200000000001</v>
      </c>
    </row>
    <row r="52" spans="1:10" x14ac:dyDescent="0.4">
      <c r="A52" s="684" t="str">
        <f>'Raport financiar'!A30</f>
        <v>4. Cheltuieli administrative</v>
      </c>
      <c r="B52" s="685"/>
      <c r="C52" s="685"/>
      <c r="D52" s="685"/>
      <c r="E52" s="685"/>
      <c r="F52" s="686"/>
      <c r="G52" s="88"/>
      <c r="H52" s="246"/>
      <c r="I52" s="115"/>
    </row>
    <row r="53" spans="1:10" x14ac:dyDescent="0.4">
      <c r="A53" s="672" t="s">
        <v>213</v>
      </c>
      <c r="B53" s="673"/>
      <c r="C53" s="673"/>
      <c r="D53" s="673"/>
      <c r="E53" s="674"/>
      <c r="F53" s="89"/>
      <c r="G53" s="90"/>
      <c r="H53" s="247"/>
      <c r="I53" s="115"/>
    </row>
    <row r="54" spans="1:10" x14ac:dyDescent="0.4">
      <c r="A54" s="196">
        <v>1</v>
      </c>
      <c r="B54" s="91">
        <v>43860</v>
      </c>
      <c r="C54" s="100" t="s">
        <v>73</v>
      </c>
      <c r="D54" s="84"/>
      <c r="E54" s="92"/>
      <c r="F54" s="92" t="s">
        <v>72</v>
      </c>
      <c r="G54" s="97">
        <v>48</v>
      </c>
      <c r="H54" s="248">
        <f>G54/I54</f>
        <v>3.9272798677815777</v>
      </c>
      <c r="I54" s="115">
        <f t="shared" si="1"/>
        <v>12.222200000000001</v>
      </c>
    </row>
    <row r="55" spans="1:10" x14ac:dyDescent="0.4">
      <c r="A55" s="196">
        <v>2</v>
      </c>
      <c r="B55" s="91">
        <v>43873</v>
      </c>
      <c r="C55" s="100" t="s">
        <v>73</v>
      </c>
      <c r="D55" s="84"/>
      <c r="E55" s="92"/>
      <c r="F55" s="92" t="s">
        <v>72</v>
      </c>
      <c r="G55" s="97">
        <v>4</v>
      </c>
      <c r="H55" s="248">
        <f>G55/I55</f>
        <v>0.32727332231513145</v>
      </c>
      <c r="I55" s="115">
        <f t="shared" si="1"/>
        <v>12.222200000000001</v>
      </c>
    </row>
    <row r="56" spans="1:10" x14ac:dyDescent="0.4">
      <c r="A56" s="196">
        <v>3</v>
      </c>
      <c r="B56" s="91">
        <v>43874</v>
      </c>
      <c r="C56" s="100" t="s">
        <v>73</v>
      </c>
      <c r="D56" s="84"/>
      <c r="E56" s="92"/>
      <c r="F56" s="92" t="s">
        <v>72</v>
      </c>
      <c r="G56" s="97">
        <v>1</v>
      </c>
      <c r="H56" s="248">
        <f>G56/I56</f>
        <v>8.1818330578782864E-2</v>
      </c>
      <c r="I56" s="115">
        <f t="shared" si="1"/>
        <v>12.222200000000001</v>
      </c>
    </row>
    <row r="57" spans="1:10" x14ac:dyDescent="0.4">
      <c r="A57" s="196">
        <v>4</v>
      </c>
      <c r="B57" s="91">
        <v>43878</v>
      </c>
      <c r="C57" s="100" t="s">
        <v>73</v>
      </c>
      <c r="D57" s="84"/>
      <c r="E57" s="92"/>
      <c r="F57" s="92" t="s">
        <v>72</v>
      </c>
      <c r="G57" s="97">
        <v>8</v>
      </c>
      <c r="H57" s="248">
        <f>G57/I57</f>
        <v>0.65454664463026291</v>
      </c>
      <c r="I57" s="115">
        <f t="shared" si="1"/>
        <v>12.222200000000001</v>
      </c>
    </row>
    <row r="58" spans="1:10" x14ac:dyDescent="0.4">
      <c r="A58" s="675" t="s">
        <v>118</v>
      </c>
      <c r="B58" s="676"/>
      <c r="C58" s="676"/>
      <c r="D58" s="676"/>
      <c r="E58" s="676"/>
      <c r="F58" s="677"/>
      <c r="G58" s="99">
        <f>SUM(G54:G57)</f>
        <v>61</v>
      </c>
      <c r="H58" s="249">
        <f>SUM(H54:H57)</f>
        <v>4.9909181653057555</v>
      </c>
      <c r="I58" s="115">
        <f t="shared" si="1"/>
        <v>12.222200000000001</v>
      </c>
    </row>
    <row r="59" spans="1:10" x14ac:dyDescent="0.4">
      <c r="A59" s="678" t="s">
        <v>246</v>
      </c>
      <c r="B59" s="679"/>
      <c r="C59" s="680"/>
      <c r="D59" s="679"/>
      <c r="E59" s="679"/>
      <c r="F59" s="89"/>
      <c r="G59" s="90"/>
      <c r="H59" s="247"/>
      <c r="I59" s="115"/>
    </row>
    <row r="60" spans="1:10" ht="43.5" customHeight="1" x14ac:dyDescent="0.4">
      <c r="A60" s="196">
        <v>1</v>
      </c>
      <c r="B60" s="91">
        <v>43860</v>
      </c>
      <c r="C60" s="104" t="s">
        <v>469</v>
      </c>
      <c r="D60" s="145" t="s">
        <v>477</v>
      </c>
      <c r="E60" s="92" t="s">
        <v>419</v>
      </c>
      <c r="F60" s="163" t="s">
        <v>478</v>
      </c>
      <c r="G60" s="97">
        <v>87.3</v>
      </c>
      <c r="H60" s="248">
        <f>G60/I60</f>
        <v>7.1427402595277441</v>
      </c>
      <c r="I60" s="115">
        <f t="shared" si="1"/>
        <v>12.222200000000001</v>
      </c>
      <c r="J60" s="197"/>
    </row>
    <row r="61" spans="1:10" x14ac:dyDescent="0.4">
      <c r="A61" s="675" t="s">
        <v>119</v>
      </c>
      <c r="B61" s="676"/>
      <c r="C61" s="676"/>
      <c r="D61" s="676"/>
      <c r="E61" s="676"/>
      <c r="F61" s="677"/>
      <c r="G61" s="99">
        <f>SUM(G60:G60)</f>
        <v>87.3</v>
      </c>
      <c r="H61" s="249">
        <f>SUM(H60)</f>
        <v>7.1427402595277441</v>
      </c>
      <c r="I61" s="115">
        <f t="shared" si="1"/>
        <v>12.222200000000001</v>
      </c>
    </row>
    <row r="62" spans="1:10" ht="22.8" x14ac:dyDescent="0.4">
      <c r="A62" s="123"/>
      <c r="B62" s="124"/>
      <c r="C62" s="124"/>
      <c r="D62" s="124"/>
      <c r="E62" s="124"/>
      <c r="F62" s="121" t="s">
        <v>121</v>
      </c>
      <c r="G62" s="122">
        <f>G58+G61</f>
        <v>148.30000000000001</v>
      </c>
      <c r="H62" s="122">
        <f>H58+H61</f>
        <v>12.133658424833499</v>
      </c>
      <c r="I62" s="115">
        <f t="shared" si="1"/>
        <v>12.222200000000001</v>
      </c>
    </row>
    <row r="63" spans="1:10" x14ac:dyDescent="0.4">
      <c r="A63" s="681" t="str">
        <f>'Raport financiar'!A36</f>
        <v>6. Activitatea 2 "..."</v>
      </c>
      <c r="B63" s="682"/>
      <c r="C63" s="682"/>
      <c r="D63" s="682"/>
      <c r="E63" s="683"/>
      <c r="F63" s="87"/>
      <c r="G63" s="88"/>
      <c r="H63" s="246"/>
      <c r="I63" s="115"/>
    </row>
    <row r="64" spans="1:10" x14ac:dyDescent="0.4">
      <c r="A64" s="678" t="s">
        <v>219</v>
      </c>
      <c r="B64" s="679"/>
      <c r="C64" s="680"/>
      <c r="D64" s="679"/>
      <c r="E64" s="679"/>
      <c r="F64" s="89"/>
      <c r="G64" s="90"/>
      <c r="H64" s="247"/>
      <c r="I64" s="115"/>
    </row>
    <row r="65" spans="1:9" ht="38.25" customHeight="1" x14ac:dyDescent="0.4">
      <c r="A65" s="196">
        <v>3</v>
      </c>
      <c r="B65" s="91">
        <v>43878</v>
      </c>
      <c r="C65" s="104" t="s">
        <v>240</v>
      </c>
      <c r="D65" s="665" t="s">
        <v>707</v>
      </c>
      <c r="E65" s="667" t="s">
        <v>242</v>
      </c>
      <c r="F65" s="96" t="s">
        <v>425</v>
      </c>
      <c r="G65" s="97">
        <v>14300</v>
      </c>
      <c r="H65" s="248">
        <f>G65/I65</f>
        <v>1170.002127276595</v>
      </c>
      <c r="I65" s="115">
        <f t="shared" si="1"/>
        <v>12.222200000000001</v>
      </c>
    </row>
    <row r="66" spans="1:9" ht="27" customHeight="1" x14ac:dyDescent="0.4">
      <c r="A66" s="196">
        <v>4</v>
      </c>
      <c r="B66" s="91">
        <v>43878</v>
      </c>
      <c r="C66" s="104" t="s">
        <v>241</v>
      </c>
      <c r="D66" s="666"/>
      <c r="E66" s="668"/>
      <c r="F66" s="96" t="s">
        <v>424</v>
      </c>
      <c r="G66" s="97">
        <v>8202.57</v>
      </c>
      <c r="H66" s="248">
        <f>G66/I66</f>
        <v>671.12058385560692</v>
      </c>
      <c r="I66" s="115">
        <f t="shared" si="1"/>
        <v>12.222200000000001</v>
      </c>
    </row>
    <row r="67" spans="1:9" x14ac:dyDescent="0.4">
      <c r="A67" s="669" t="s">
        <v>245</v>
      </c>
      <c r="B67" s="670"/>
      <c r="C67" s="670"/>
      <c r="D67" s="670"/>
      <c r="E67" s="670"/>
      <c r="F67" s="671"/>
      <c r="G67" s="99">
        <f>SUM(G65:G66)</f>
        <v>22502.57</v>
      </c>
      <c r="H67" s="249">
        <f>SUM(H65:H66)</f>
        <v>1841.1227111322019</v>
      </c>
      <c r="I67" s="115">
        <f t="shared" si="1"/>
        <v>12.222200000000001</v>
      </c>
    </row>
    <row r="68" spans="1:9" ht="22.8" x14ac:dyDescent="0.4">
      <c r="A68" s="126"/>
      <c r="B68" s="127"/>
      <c r="C68" s="127"/>
      <c r="D68" s="127"/>
      <c r="E68" s="121"/>
      <c r="F68" s="121" t="s">
        <v>130</v>
      </c>
      <c r="G68" s="122">
        <f>G67</f>
        <v>22502.57</v>
      </c>
      <c r="H68" s="122">
        <f>H67</f>
        <v>1841.1227111322019</v>
      </c>
      <c r="I68" s="115">
        <f t="shared" si="1"/>
        <v>12.222200000000001</v>
      </c>
    </row>
    <row r="69" spans="1:9" x14ac:dyDescent="0.4">
      <c r="A69" s="6"/>
      <c r="B69" s="11"/>
      <c r="C69" s="11"/>
      <c r="D69" s="11"/>
      <c r="E69" s="12"/>
      <c r="F69" s="6"/>
      <c r="G69" s="6"/>
      <c r="H69" s="14"/>
      <c r="I69" s="115"/>
    </row>
    <row r="70" spans="1:9" x14ac:dyDescent="0.4">
      <c r="G70" s="2"/>
      <c r="H70" s="194"/>
      <c r="I70" s="115"/>
    </row>
    <row r="71" spans="1:9" ht="24.6" x14ac:dyDescent="0.4">
      <c r="E71" s="125"/>
      <c r="F71" s="198" t="s">
        <v>247</v>
      </c>
      <c r="G71" s="195">
        <f>G37+G51+G62+G68</f>
        <v>39924.520000000004</v>
      </c>
      <c r="H71" s="195">
        <f>H37+H51+H62+H68</f>
        <v>3266.5575755592281</v>
      </c>
      <c r="I71" s="115">
        <f t="shared" si="1"/>
        <v>12.222200000000001</v>
      </c>
    </row>
    <row r="72" spans="1:9" x14ac:dyDescent="0.4">
      <c r="G72" s="2"/>
      <c r="H72" s="194"/>
    </row>
    <row r="73" spans="1:9" x14ac:dyDescent="0.4">
      <c r="B73" s="25" t="s">
        <v>38</v>
      </c>
      <c r="C73" s="6"/>
      <c r="D73" s="317">
        <v>12.222200000000001</v>
      </c>
      <c r="G73" s="2"/>
    </row>
    <row r="74" spans="1:9" x14ac:dyDescent="0.4">
      <c r="B74" s="25" t="s">
        <v>39</v>
      </c>
      <c r="C74" s="6"/>
      <c r="D74" s="6"/>
      <c r="G74" s="2"/>
    </row>
    <row r="75" spans="1:9" x14ac:dyDescent="0.4">
      <c r="B75" s="20" t="s">
        <v>23</v>
      </c>
      <c r="C75" s="20"/>
      <c r="D75" s="20"/>
      <c r="G75" s="2"/>
    </row>
    <row r="76" spans="1:9" ht="17.7" x14ac:dyDescent="0.4">
      <c r="B76" s="21"/>
      <c r="C76" s="21"/>
      <c r="D76" s="21"/>
      <c r="E76" s="199"/>
      <c r="G76" s="2"/>
    </row>
    <row r="77" spans="1:9" s="6" customFormat="1" ht="12.6" x14ac:dyDescent="0.4">
      <c r="B77" s="22" t="s">
        <v>420</v>
      </c>
      <c r="C77" s="22"/>
      <c r="D77" s="22"/>
      <c r="E77" s="22"/>
      <c r="F77" s="22"/>
      <c r="G77" s="19"/>
      <c r="I77" s="25"/>
    </row>
    <row r="78" spans="1:9" s="6" customFormat="1" ht="12.6" x14ac:dyDescent="0.4">
      <c r="B78" s="22"/>
      <c r="C78" s="22"/>
      <c r="D78" s="22"/>
      <c r="E78" s="22"/>
      <c r="F78" s="22"/>
      <c r="G78" s="19"/>
      <c r="I78" s="25"/>
    </row>
    <row r="79" spans="1:9" s="6" customFormat="1" ht="12.6" x14ac:dyDescent="0.4">
      <c r="B79" s="22" t="s">
        <v>421</v>
      </c>
      <c r="C79" s="22"/>
      <c r="D79" s="22"/>
      <c r="E79" s="22"/>
      <c r="F79" s="22"/>
      <c r="G79" s="19"/>
      <c r="I79" s="25"/>
    </row>
    <row r="80" spans="1:9" x14ac:dyDescent="0.4">
      <c r="B80" s="6"/>
      <c r="C80" s="6"/>
      <c r="D80" s="6"/>
      <c r="G80" s="2"/>
    </row>
    <row r="81" spans="2:7" x14ac:dyDescent="0.4">
      <c r="B81" s="6"/>
      <c r="C81" s="6"/>
      <c r="D81" s="6"/>
      <c r="G81" s="2"/>
    </row>
    <row r="82" spans="2:7" ht="12.6" x14ac:dyDescent="0.4">
      <c r="B82" s="6"/>
      <c r="C82" s="6"/>
      <c r="D82" s="23" t="s">
        <v>18</v>
      </c>
      <c r="G82" s="2"/>
    </row>
    <row r="83" spans="2:7" x14ac:dyDescent="0.4">
      <c r="G83" s="2"/>
    </row>
    <row r="84" spans="2:7" x14ac:dyDescent="0.4">
      <c r="G84" s="2"/>
    </row>
    <row r="85" spans="2:7" x14ac:dyDescent="0.4">
      <c r="G85" s="2"/>
    </row>
    <row r="86" spans="2:7" x14ac:dyDescent="0.4">
      <c r="G86" s="2"/>
    </row>
    <row r="87" spans="2:7" x14ac:dyDescent="0.4">
      <c r="G87" s="2"/>
    </row>
    <row r="88" spans="2:7" x14ac:dyDescent="0.4">
      <c r="G88" s="2"/>
    </row>
    <row r="89" spans="2:7" x14ac:dyDescent="0.4">
      <c r="G89" s="2"/>
    </row>
    <row r="90" spans="2:7" x14ac:dyDescent="0.4">
      <c r="G90" s="2"/>
    </row>
    <row r="91" spans="2:7" x14ac:dyDescent="0.4">
      <c r="G91" s="2"/>
    </row>
    <row r="92" spans="2:7" x14ac:dyDescent="0.4">
      <c r="G92" s="2"/>
    </row>
    <row r="93" spans="2:7" x14ac:dyDescent="0.4">
      <c r="G93" s="2"/>
    </row>
    <row r="94" spans="2:7" x14ac:dyDescent="0.4">
      <c r="G94" s="2"/>
    </row>
    <row r="95" spans="2:7" x14ac:dyDescent="0.4">
      <c r="G95" s="2"/>
    </row>
    <row r="96" spans="2:7" x14ac:dyDescent="0.4">
      <c r="G96" s="2"/>
    </row>
    <row r="97" spans="7:7" x14ac:dyDescent="0.4">
      <c r="G97" s="2"/>
    </row>
    <row r="98" spans="7:7" x14ac:dyDescent="0.4">
      <c r="G98" s="2"/>
    </row>
    <row r="99" spans="7:7" x14ac:dyDescent="0.4">
      <c r="G99" s="2"/>
    </row>
    <row r="100" spans="7:7" x14ac:dyDescent="0.4">
      <c r="G100" s="2"/>
    </row>
    <row r="101" spans="7:7" x14ac:dyDescent="0.4">
      <c r="G101" s="2"/>
    </row>
    <row r="102" spans="7:7" x14ac:dyDescent="0.4">
      <c r="G102" s="2"/>
    </row>
    <row r="103" spans="7:7" x14ac:dyDescent="0.4">
      <c r="G103" s="2"/>
    </row>
    <row r="104" spans="7:7" x14ac:dyDescent="0.4">
      <c r="G104" s="2"/>
    </row>
    <row r="105" spans="7:7" x14ac:dyDescent="0.4">
      <c r="G105" s="2"/>
    </row>
    <row r="106" spans="7:7" x14ac:dyDescent="0.4">
      <c r="G106" s="2"/>
    </row>
    <row r="107" spans="7:7" x14ac:dyDescent="0.4">
      <c r="G107" s="2"/>
    </row>
    <row r="108" spans="7:7" x14ac:dyDescent="0.4">
      <c r="G108" s="2"/>
    </row>
    <row r="109" spans="7:7" x14ac:dyDescent="0.4">
      <c r="G109" s="2"/>
    </row>
    <row r="110" spans="7:7" x14ac:dyDescent="0.4">
      <c r="G110" s="2"/>
    </row>
    <row r="111" spans="7:7" x14ac:dyDescent="0.4">
      <c r="G111" s="2"/>
    </row>
    <row r="112" spans="7:7" x14ac:dyDescent="0.4">
      <c r="G112" s="2"/>
    </row>
    <row r="113" spans="7:7" x14ac:dyDescent="0.4">
      <c r="G113" s="2"/>
    </row>
    <row r="114" spans="7:7" x14ac:dyDescent="0.4">
      <c r="G114" s="2"/>
    </row>
    <row r="115" spans="7:7" x14ac:dyDescent="0.4">
      <c r="G115" s="2"/>
    </row>
    <row r="116" spans="7:7" x14ac:dyDescent="0.4">
      <c r="G116" s="2"/>
    </row>
    <row r="117" spans="7:7" x14ac:dyDescent="0.4">
      <c r="G117" s="2"/>
    </row>
    <row r="118" spans="7:7" x14ac:dyDescent="0.4">
      <c r="G118" s="2"/>
    </row>
    <row r="119" spans="7:7" x14ac:dyDescent="0.4">
      <c r="G119" s="2"/>
    </row>
    <row r="120" spans="7:7" x14ac:dyDescent="0.4">
      <c r="G120" s="2"/>
    </row>
    <row r="121" spans="7:7" x14ac:dyDescent="0.4">
      <c r="G121" s="2"/>
    </row>
    <row r="122" spans="7:7" x14ac:dyDescent="0.4">
      <c r="G122" s="2"/>
    </row>
    <row r="123" spans="7:7" x14ac:dyDescent="0.4">
      <c r="G123" s="2"/>
    </row>
    <row r="124" spans="7:7" x14ac:dyDescent="0.4">
      <c r="G124" s="2"/>
    </row>
    <row r="125" spans="7:7" x14ac:dyDescent="0.4">
      <c r="G125" s="2"/>
    </row>
    <row r="126" spans="7:7" x14ac:dyDescent="0.4">
      <c r="G126" s="2"/>
    </row>
    <row r="127" spans="7:7" x14ac:dyDescent="0.4">
      <c r="G127" s="2"/>
    </row>
    <row r="128" spans="7:7" x14ac:dyDescent="0.4">
      <c r="G128" s="2"/>
    </row>
    <row r="129" spans="7:7" x14ac:dyDescent="0.4">
      <c r="G129" s="2"/>
    </row>
    <row r="130" spans="7:7" x14ac:dyDescent="0.4">
      <c r="G130" s="2"/>
    </row>
    <row r="131" spans="7:7" x14ac:dyDescent="0.4">
      <c r="G131" s="2"/>
    </row>
    <row r="132" spans="7:7" x14ac:dyDescent="0.4">
      <c r="G132" s="2"/>
    </row>
    <row r="133" spans="7:7" x14ac:dyDescent="0.4">
      <c r="G133" s="2"/>
    </row>
    <row r="134" spans="7:7" x14ac:dyDescent="0.4">
      <c r="G134" s="2"/>
    </row>
    <row r="135" spans="7:7" x14ac:dyDescent="0.4">
      <c r="G135" s="2"/>
    </row>
    <row r="136" spans="7:7" x14ac:dyDescent="0.4">
      <c r="G136" s="2"/>
    </row>
    <row r="137" spans="7:7" x14ac:dyDescent="0.4">
      <c r="G137" s="2"/>
    </row>
    <row r="138" spans="7:7" x14ac:dyDescent="0.4">
      <c r="G138" s="2"/>
    </row>
    <row r="139" spans="7:7" x14ac:dyDescent="0.4">
      <c r="G139" s="2"/>
    </row>
    <row r="140" spans="7:7" x14ac:dyDescent="0.4">
      <c r="G140" s="2"/>
    </row>
    <row r="141" spans="7:7" x14ac:dyDescent="0.4">
      <c r="G141" s="2"/>
    </row>
    <row r="142" spans="7:7" x14ac:dyDescent="0.4">
      <c r="G142" s="2"/>
    </row>
    <row r="143" spans="7:7" x14ac:dyDescent="0.4">
      <c r="G143" s="2"/>
    </row>
    <row r="144" spans="7:7" x14ac:dyDescent="0.4">
      <c r="G144" s="2"/>
    </row>
    <row r="145" spans="7:7" x14ac:dyDescent="0.4">
      <c r="G145" s="2"/>
    </row>
    <row r="146" spans="7:7" x14ac:dyDescent="0.4">
      <c r="G146" s="2"/>
    </row>
    <row r="147" spans="7:7" x14ac:dyDescent="0.4">
      <c r="G147" s="2"/>
    </row>
    <row r="148" spans="7:7" x14ac:dyDescent="0.4">
      <c r="G148" s="2"/>
    </row>
    <row r="149" spans="7:7" x14ac:dyDescent="0.4">
      <c r="G149" s="2"/>
    </row>
    <row r="150" spans="7:7" x14ac:dyDescent="0.4">
      <c r="G150" s="2"/>
    </row>
    <row r="151" spans="7:7" x14ac:dyDescent="0.4">
      <c r="G151" s="2"/>
    </row>
    <row r="152" spans="7:7" x14ac:dyDescent="0.4">
      <c r="G152" s="2"/>
    </row>
    <row r="153" spans="7:7" x14ac:dyDescent="0.4">
      <c r="G153" s="2"/>
    </row>
    <row r="154" spans="7:7" x14ac:dyDescent="0.4">
      <c r="G154" s="2"/>
    </row>
    <row r="155" spans="7:7" x14ac:dyDescent="0.4">
      <c r="G155" s="2"/>
    </row>
    <row r="156" spans="7:7" x14ac:dyDescent="0.4">
      <c r="G156" s="2"/>
    </row>
  </sheetData>
  <mergeCells count="35">
    <mergeCell ref="A36:F36"/>
    <mergeCell ref="A38:F38"/>
    <mergeCell ref="A39:E39"/>
    <mergeCell ref="A64:E64"/>
    <mergeCell ref="D41:D43"/>
    <mergeCell ref="A44:F44"/>
    <mergeCell ref="D65:D66"/>
    <mergeCell ref="E65:E66"/>
    <mergeCell ref="A67:F67"/>
    <mergeCell ref="E10:I10"/>
    <mergeCell ref="E13:I13"/>
    <mergeCell ref="A53:E53"/>
    <mergeCell ref="A58:F58"/>
    <mergeCell ref="A59:E59"/>
    <mergeCell ref="A61:F61"/>
    <mergeCell ref="A63:E63"/>
    <mergeCell ref="A45:E45"/>
    <mergeCell ref="D47:D49"/>
    <mergeCell ref="A50:F50"/>
    <mergeCell ref="A52:F52"/>
    <mergeCell ref="A18:F18"/>
    <mergeCell ref="A19:E19"/>
    <mergeCell ref="D21:D25"/>
    <mergeCell ref="A27:F27"/>
    <mergeCell ref="D30:D34"/>
    <mergeCell ref="A35:F35"/>
    <mergeCell ref="E8:I8"/>
    <mergeCell ref="E9:I9"/>
    <mergeCell ref="E11:I11"/>
    <mergeCell ref="E12:I12"/>
    <mergeCell ref="A15:A16"/>
    <mergeCell ref="B15:C15"/>
    <mergeCell ref="D15:F15"/>
    <mergeCell ref="I15:I16"/>
    <mergeCell ref="A26:F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2"/>
  <sheetViews>
    <sheetView workbookViewId="0">
      <selection activeCell="A6" sqref="A6"/>
    </sheetView>
  </sheetViews>
  <sheetFormatPr defaultColWidth="8.6640625" defaultRowHeight="12.3" x14ac:dyDescent="0.4"/>
  <cols>
    <col min="1" max="1" width="6.44140625" style="6" customWidth="1"/>
    <col min="2" max="2" width="9.5546875" style="6" customWidth="1"/>
    <col min="3" max="3" width="13.109375" style="6" customWidth="1"/>
    <col min="4" max="4" width="24.44140625" style="6" customWidth="1"/>
    <col min="5" max="5" width="20" style="6" customWidth="1"/>
    <col min="6" max="6" width="28.5546875" style="6" customWidth="1"/>
    <col min="7" max="7" width="9.5546875" style="76" customWidth="1"/>
    <col min="8" max="16384" width="8.6640625" style="6"/>
  </cols>
  <sheetData>
    <row r="1" spans="1:9" s="62" customFormat="1" ht="21" customHeight="1" x14ac:dyDescent="0.4">
      <c r="A1" s="64" t="s">
        <v>409</v>
      </c>
      <c r="B1" s="65"/>
      <c r="C1" s="65"/>
      <c r="D1" s="65"/>
      <c r="E1" s="65"/>
      <c r="F1" s="66"/>
      <c r="G1" s="18"/>
      <c r="H1" s="67" t="s">
        <v>15</v>
      </c>
      <c r="I1" s="109" t="s">
        <v>15</v>
      </c>
    </row>
    <row r="2" spans="1:9" s="62" customFormat="1" ht="21" customHeight="1" x14ac:dyDescent="0.4">
      <c r="A2" s="64" t="s">
        <v>474</v>
      </c>
      <c r="E2" s="62" t="s">
        <v>410</v>
      </c>
      <c r="F2" s="66"/>
      <c r="G2" s="66"/>
      <c r="H2" s="67" t="s">
        <v>21</v>
      </c>
      <c r="I2" s="109" t="s">
        <v>21</v>
      </c>
    </row>
    <row r="3" spans="1:9" s="62" customFormat="1" ht="21" customHeight="1" x14ac:dyDescent="0.4">
      <c r="G3" s="66"/>
      <c r="H3" s="22"/>
      <c r="I3" s="110"/>
    </row>
    <row r="4" spans="1:9" s="62" customFormat="1" ht="21" customHeight="1" x14ac:dyDescent="0.4">
      <c r="A4" s="309" t="s">
        <v>407</v>
      </c>
      <c r="B4" s="304"/>
      <c r="C4" s="304"/>
      <c r="D4" s="304"/>
      <c r="E4" s="305" t="str">
        <f>'Raport financiar'!C4</f>
        <v>Asociația Obștească ”Galbenă Gutue”</v>
      </c>
      <c r="I4" s="25"/>
    </row>
    <row r="5" spans="1:9" s="62" customFormat="1" ht="16.350000000000001" customHeight="1" x14ac:dyDescent="0.4">
      <c r="A5" s="310" t="s">
        <v>809</v>
      </c>
      <c r="B5" s="304"/>
      <c r="C5" s="304"/>
      <c r="D5" s="304"/>
      <c r="E5" s="68"/>
      <c r="F5" s="68"/>
      <c r="G5" s="22"/>
      <c r="I5" s="25"/>
    </row>
    <row r="6" spans="1:9" s="62" customFormat="1" ht="17.25" customHeight="1" x14ac:dyDescent="0.4">
      <c r="A6" s="63"/>
      <c r="E6" s="68"/>
      <c r="F6" s="23"/>
      <c r="G6" s="68"/>
      <c r="H6" s="68"/>
      <c r="I6" s="111"/>
    </row>
    <row r="7" spans="1:9" s="62" customFormat="1" ht="17.100000000000001" customHeight="1" x14ac:dyDescent="0.4">
      <c r="B7" s="64" t="s">
        <v>12</v>
      </c>
      <c r="C7" s="64"/>
      <c r="D7" s="64"/>
      <c r="E7" s="22" t="str">
        <f>'Raport financiar'!C7</f>
        <v>Chisinau, str. Stefan cel Mare 1, of. 1</v>
      </c>
      <c r="G7" s="18" t="s">
        <v>14</v>
      </c>
      <c r="H7" s="63" t="s">
        <v>699</v>
      </c>
      <c r="I7" s="112"/>
    </row>
    <row r="8" spans="1:9" s="62" customFormat="1" ht="17.100000000000001" customHeight="1" x14ac:dyDescent="0.4">
      <c r="B8" s="64" t="s">
        <v>22</v>
      </c>
      <c r="C8" s="64"/>
      <c r="D8" s="64"/>
      <c r="E8" s="646" t="str">
        <f>'Raport financiar'!C8</f>
        <v>373 22 123456</v>
      </c>
      <c r="F8" s="647"/>
      <c r="G8" s="647"/>
      <c r="H8" s="647"/>
      <c r="I8" s="647"/>
    </row>
    <row r="9" spans="1:9" s="62" customFormat="1" ht="17.100000000000001" customHeight="1" x14ac:dyDescent="0.4">
      <c r="B9" s="64" t="s">
        <v>9</v>
      </c>
      <c r="C9" s="64"/>
      <c r="D9" s="64"/>
      <c r="E9" s="646">
        <f>'Raport financiar'!C9</f>
        <v>12345</v>
      </c>
      <c r="F9" s="647"/>
      <c r="G9" s="647"/>
      <c r="H9" s="647"/>
      <c r="I9" s="647"/>
    </row>
    <row r="10" spans="1:9" s="62" customFormat="1" ht="17.100000000000001" customHeight="1" x14ac:dyDescent="0.4">
      <c r="B10" s="64" t="s">
        <v>51</v>
      </c>
      <c r="C10" s="64"/>
      <c r="D10" s="64"/>
      <c r="E10" s="651" t="str">
        <f>'Raport financiar'!C10</f>
        <v>01.08.2019</v>
      </c>
      <c r="F10" s="647"/>
      <c r="G10" s="647"/>
      <c r="H10" s="647"/>
      <c r="I10" s="647"/>
    </row>
    <row r="11" spans="1:9" s="62" customFormat="1" ht="17.100000000000001" customHeight="1" x14ac:dyDescent="0.4">
      <c r="B11" s="83" t="s">
        <v>27</v>
      </c>
      <c r="C11" s="83"/>
      <c r="D11" s="83"/>
      <c r="E11" s="646" t="s">
        <v>595</v>
      </c>
      <c r="F11" s="647"/>
      <c r="G11" s="647"/>
      <c r="H11" s="647"/>
      <c r="I11" s="647"/>
    </row>
    <row r="12" spans="1:9" s="62" customFormat="1" ht="17.100000000000001" customHeight="1" x14ac:dyDescent="0.4">
      <c r="B12" s="64" t="s">
        <v>783</v>
      </c>
      <c r="C12" s="64"/>
      <c r="D12" s="64"/>
      <c r="E12" s="646" t="str">
        <f>'Raport financiar'!C12</f>
        <v>"Egalitate și Participoare Civică"</v>
      </c>
      <c r="F12" s="647"/>
      <c r="G12" s="647"/>
      <c r="H12" s="647"/>
      <c r="I12" s="647"/>
    </row>
    <row r="13" spans="1:9" s="62" customFormat="1" ht="30.6" customHeight="1" x14ac:dyDescent="0.4">
      <c r="B13" s="64" t="s">
        <v>11</v>
      </c>
      <c r="C13" s="64"/>
      <c r="D13" s="64"/>
      <c r="E13" s="646" t="str">
        <f>'Raport financiar'!C13</f>
        <v>„Discriminarea şi Diversitatea pe Înţelesul Tuturor”</v>
      </c>
      <c r="F13" s="647"/>
      <c r="G13" s="647"/>
      <c r="H13" s="647"/>
      <c r="I13" s="647"/>
    </row>
    <row r="14" spans="1:9" s="62" customFormat="1" ht="17.100000000000001" customHeight="1" x14ac:dyDescent="0.4">
      <c r="B14" s="64" t="s">
        <v>17</v>
      </c>
      <c r="C14" s="64"/>
      <c r="D14" s="64"/>
      <c r="E14" s="68">
        <v>1</v>
      </c>
      <c r="F14" s="68"/>
      <c r="G14" s="68"/>
      <c r="I14" s="25"/>
    </row>
    <row r="15" spans="1:9" ht="13.5" customHeight="1" thickBot="1" x14ac:dyDescent="0.45">
      <c r="B15" s="69"/>
      <c r="C15" s="69"/>
      <c r="D15" s="69"/>
      <c r="E15" s="70"/>
      <c r="F15" s="70"/>
      <c r="G15" s="71"/>
    </row>
    <row r="16" spans="1:9" s="27" customFormat="1" ht="36.9" customHeight="1" thickBot="1" x14ac:dyDescent="0.45">
      <c r="A16" s="658" t="s">
        <v>16</v>
      </c>
      <c r="B16" s="658" t="s">
        <v>41</v>
      </c>
      <c r="C16" s="658"/>
      <c r="D16" s="658" t="s">
        <v>47</v>
      </c>
      <c r="E16" s="658"/>
      <c r="F16" s="658"/>
      <c r="G16" s="26" t="s">
        <v>43</v>
      </c>
      <c r="H16" s="26" t="s">
        <v>43</v>
      </c>
      <c r="I16" s="658" t="s">
        <v>29</v>
      </c>
    </row>
    <row r="17" spans="1:9" s="24" customFormat="1" ht="38.4" customHeight="1" thickBot="1" x14ac:dyDescent="0.45">
      <c r="A17" s="658"/>
      <c r="B17" s="72" t="s">
        <v>53</v>
      </c>
      <c r="C17" s="72" t="s">
        <v>45</v>
      </c>
      <c r="D17" s="72" t="s">
        <v>54</v>
      </c>
      <c r="E17" s="72" t="s">
        <v>42</v>
      </c>
      <c r="F17" s="72" t="s">
        <v>55</v>
      </c>
      <c r="G17" s="73" t="s">
        <v>46</v>
      </c>
      <c r="H17" s="73" t="s">
        <v>44</v>
      </c>
      <c r="I17" s="658"/>
    </row>
    <row r="18" spans="1:9" ht="12.6" thickBot="1" x14ac:dyDescent="0.45">
      <c r="A18" s="74" t="s">
        <v>0</v>
      </c>
      <c r="B18" s="75" t="s">
        <v>30</v>
      </c>
      <c r="C18" s="75" t="s">
        <v>31</v>
      </c>
      <c r="D18" s="75" t="s">
        <v>32</v>
      </c>
      <c r="E18" s="75" t="s">
        <v>33</v>
      </c>
      <c r="F18" s="75" t="s">
        <v>34</v>
      </c>
      <c r="G18" s="75" t="s">
        <v>35</v>
      </c>
      <c r="H18" s="75" t="s">
        <v>36</v>
      </c>
      <c r="I18" s="75" t="s">
        <v>37</v>
      </c>
    </row>
    <row r="19" spans="1:9" ht="18" customHeight="1" thickBot="1" x14ac:dyDescent="0.45">
      <c r="A19" s="690" t="s">
        <v>351</v>
      </c>
      <c r="B19" s="691"/>
      <c r="C19" s="691"/>
      <c r="D19" s="691"/>
      <c r="E19" s="691"/>
      <c r="F19" s="9"/>
      <c r="G19" s="9"/>
      <c r="H19" s="9"/>
      <c r="I19" s="9"/>
    </row>
    <row r="20" spans="1:9" ht="42" customHeight="1" thickBot="1" x14ac:dyDescent="0.45">
      <c r="A20" s="28">
        <v>1</v>
      </c>
      <c r="B20" s="80">
        <v>41610</v>
      </c>
      <c r="C20" s="138" t="s">
        <v>201</v>
      </c>
      <c r="D20" s="316" t="s">
        <v>530</v>
      </c>
      <c r="E20" s="77" t="s">
        <v>202</v>
      </c>
      <c r="F20" s="78" t="s">
        <v>199</v>
      </c>
      <c r="G20" s="79">
        <v>600</v>
      </c>
      <c r="H20" s="8">
        <f>G20/I20</f>
        <v>47.208409391326242</v>
      </c>
      <c r="I20" s="174">
        <v>12.7096</v>
      </c>
    </row>
    <row r="21" spans="1:9" ht="31.5" customHeight="1" x14ac:dyDescent="0.4">
      <c r="A21" s="28">
        <v>2</v>
      </c>
      <c r="B21" s="80">
        <v>41619</v>
      </c>
      <c r="C21" s="138" t="s">
        <v>203</v>
      </c>
      <c r="D21" s="316" t="s">
        <v>531</v>
      </c>
      <c r="E21" s="77" t="s">
        <v>202</v>
      </c>
      <c r="F21" s="78" t="s">
        <v>200</v>
      </c>
      <c r="G21" s="79">
        <v>5400</v>
      </c>
      <c r="H21" s="8">
        <f>G21/I21</f>
        <v>424.87568452193619</v>
      </c>
      <c r="I21" s="174">
        <v>12.7096</v>
      </c>
    </row>
    <row r="22" spans="1:9" ht="12.6" thickBot="1" x14ac:dyDescent="0.45">
      <c r="A22" s="28"/>
      <c r="B22" s="82"/>
      <c r="C22" s="81"/>
      <c r="D22" s="29"/>
      <c r="E22" s="7"/>
      <c r="F22" s="7"/>
      <c r="G22" s="10"/>
      <c r="H22" s="8"/>
      <c r="I22" s="8"/>
    </row>
    <row r="23" spans="1:9" ht="12.6" thickBot="1" x14ac:dyDescent="0.45">
      <c r="B23" s="11"/>
      <c r="C23" s="11"/>
      <c r="D23" s="11"/>
      <c r="E23" s="12"/>
      <c r="F23" s="13" t="s">
        <v>1</v>
      </c>
      <c r="G23" s="61">
        <f>SUM(G20:G21)</f>
        <v>6000</v>
      </c>
      <c r="H23" s="61">
        <f>SUM(H20:H21)</f>
        <v>472.08409391326245</v>
      </c>
    </row>
    <row r="24" spans="1:9" ht="12.6" thickBot="1" x14ac:dyDescent="0.45">
      <c r="B24" s="11"/>
      <c r="C24" s="11"/>
      <c r="D24" s="11"/>
      <c r="E24" s="12"/>
      <c r="F24" s="15"/>
      <c r="G24" s="16"/>
      <c r="H24" s="14"/>
      <c r="I24" s="14"/>
    </row>
    <row r="25" spans="1:9" ht="12.6" thickBot="1" x14ac:dyDescent="0.45">
      <c r="B25" s="17"/>
      <c r="C25" s="17"/>
      <c r="D25" s="17"/>
      <c r="E25" s="17"/>
      <c r="F25" s="18" t="s">
        <v>2</v>
      </c>
      <c r="G25" s="60">
        <f>G23</f>
        <v>6000</v>
      </c>
      <c r="H25" s="60">
        <f>H23</f>
        <v>472.08409391326245</v>
      </c>
    </row>
    <row r="26" spans="1:9" x14ac:dyDescent="0.4">
      <c r="B26" s="25" t="s">
        <v>38</v>
      </c>
      <c r="E26" s="174">
        <v>12.7096</v>
      </c>
      <c r="G26" s="19"/>
    </row>
    <row r="27" spans="1:9" x14ac:dyDescent="0.4">
      <c r="B27" s="25"/>
      <c r="E27" s="24"/>
      <c r="G27" s="19"/>
    </row>
    <row r="28" spans="1:9" x14ac:dyDescent="0.4">
      <c r="B28" s="20" t="s">
        <v>422</v>
      </c>
      <c r="C28" s="20"/>
      <c r="D28" s="20"/>
      <c r="G28" s="19"/>
    </row>
    <row r="29" spans="1:9" ht="17.7" x14ac:dyDescent="0.4">
      <c r="B29" s="20" t="s">
        <v>423</v>
      </c>
      <c r="C29" s="21"/>
      <c r="D29" s="21"/>
      <c r="F29" s="25"/>
      <c r="G29" s="19"/>
    </row>
    <row r="30" spans="1:9" ht="17.7" x14ac:dyDescent="0.4">
      <c r="B30" s="20"/>
      <c r="C30" s="21"/>
      <c r="D30" s="21"/>
      <c r="F30" s="25"/>
      <c r="G30" s="19"/>
    </row>
    <row r="31" spans="1:9" ht="12.6" x14ac:dyDescent="0.4">
      <c r="B31" s="22" t="s">
        <v>420</v>
      </c>
      <c r="C31" s="22"/>
      <c r="D31" s="22"/>
      <c r="E31" s="22"/>
      <c r="F31" s="22"/>
      <c r="G31" s="19"/>
      <c r="I31" s="25"/>
    </row>
    <row r="32" spans="1:9" ht="12.6" x14ac:dyDescent="0.4">
      <c r="B32" s="22"/>
      <c r="C32" s="22"/>
      <c r="D32" s="22"/>
      <c r="E32" s="22"/>
      <c r="F32" s="22"/>
      <c r="G32" s="19"/>
      <c r="I32" s="25"/>
    </row>
    <row r="33" spans="2:9" ht="12.6" x14ac:dyDescent="0.4">
      <c r="B33" s="22" t="s">
        <v>421</v>
      </c>
      <c r="C33" s="22"/>
      <c r="D33" s="22"/>
      <c r="E33" s="22"/>
      <c r="F33" s="22"/>
      <c r="G33" s="19"/>
      <c r="I33" s="25"/>
    </row>
    <row r="34" spans="2:9" customFormat="1" x14ac:dyDescent="0.4">
      <c r="B34" s="6"/>
      <c r="C34" s="6"/>
      <c r="D34" s="6"/>
      <c r="G34" s="2"/>
    </row>
    <row r="35" spans="2:9" customFormat="1" x14ac:dyDescent="0.4">
      <c r="B35" s="6"/>
      <c r="C35" s="6"/>
      <c r="D35" s="6"/>
      <c r="G35" s="2"/>
    </row>
    <row r="36" spans="2:9" customFormat="1" ht="12.6" x14ac:dyDescent="0.4">
      <c r="B36" s="6"/>
      <c r="C36" s="6"/>
      <c r="D36" s="23" t="s">
        <v>18</v>
      </c>
      <c r="G36" s="2"/>
    </row>
    <row r="37" spans="2:9" x14ac:dyDescent="0.4">
      <c r="G37" s="19"/>
    </row>
    <row r="38" spans="2:9" x14ac:dyDescent="0.4">
      <c r="G38" s="19"/>
    </row>
    <row r="39" spans="2:9" x14ac:dyDescent="0.4">
      <c r="G39" s="19"/>
    </row>
    <row r="40" spans="2:9" x14ac:dyDescent="0.4">
      <c r="G40" s="19"/>
    </row>
    <row r="41" spans="2:9" x14ac:dyDescent="0.4">
      <c r="G41" s="19"/>
    </row>
    <row r="42" spans="2:9" x14ac:dyDescent="0.4">
      <c r="G42" s="19"/>
    </row>
    <row r="43" spans="2:9" x14ac:dyDescent="0.4">
      <c r="G43" s="19"/>
    </row>
    <row r="44" spans="2:9" x14ac:dyDescent="0.4">
      <c r="G44" s="19"/>
    </row>
    <row r="45" spans="2:9" x14ac:dyDescent="0.4">
      <c r="G45" s="19"/>
    </row>
    <row r="46" spans="2:9" x14ac:dyDescent="0.4">
      <c r="G46" s="19"/>
    </row>
    <row r="47" spans="2:9" x14ac:dyDescent="0.4">
      <c r="G47" s="19"/>
    </row>
    <row r="48" spans="2:9" x14ac:dyDescent="0.4">
      <c r="G48" s="19"/>
    </row>
    <row r="49" spans="7:7" x14ac:dyDescent="0.4">
      <c r="G49" s="19"/>
    </row>
    <row r="50" spans="7:7" x14ac:dyDescent="0.4">
      <c r="G50" s="19"/>
    </row>
    <row r="51" spans="7:7" x14ac:dyDescent="0.4">
      <c r="G51" s="19"/>
    </row>
    <row r="52" spans="7:7" x14ac:dyDescent="0.4">
      <c r="G52" s="19"/>
    </row>
    <row r="53" spans="7:7" x14ac:dyDescent="0.4">
      <c r="G53" s="19"/>
    </row>
    <row r="54" spans="7:7" x14ac:dyDescent="0.4">
      <c r="G54" s="19"/>
    </row>
    <row r="55" spans="7:7" x14ac:dyDescent="0.4">
      <c r="G55" s="19"/>
    </row>
    <row r="56" spans="7:7" x14ac:dyDescent="0.4">
      <c r="G56" s="19"/>
    </row>
    <row r="57" spans="7:7" x14ac:dyDescent="0.4">
      <c r="G57" s="19"/>
    </row>
    <row r="58" spans="7:7" x14ac:dyDescent="0.4">
      <c r="G58" s="19"/>
    </row>
    <row r="59" spans="7:7" x14ac:dyDescent="0.4">
      <c r="G59" s="19"/>
    </row>
    <row r="60" spans="7:7" x14ac:dyDescent="0.4">
      <c r="G60" s="19"/>
    </row>
    <row r="61" spans="7:7" x14ac:dyDescent="0.4">
      <c r="G61" s="19"/>
    </row>
    <row r="62" spans="7:7" x14ac:dyDescent="0.4">
      <c r="G62" s="19"/>
    </row>
    <row r="63" spans="7:7" x14ac:dyDescent="0.4">
      <c r="G63" s="19"/>
    </row>
    <row r="64" spans="7:7" x14ac:dyDescent="0.4">
      <c r="G64" s="19"/>
    </row>
    <row r="65" spans="7:7" x14ac:dyDescent="0.4">
      <c r="G65" s="19"/>
    </row>
    <row r="66" spans="7:7" x14ac:dyDescent="0.4">
      <c r="G66" s="19"/>
    </row>
    <row r="67" spans="7:7" x14ac:dyDescent="0.4">
      <c r="G67" s="19"/>
    </row>
    <row r="68" spans="7:7" x14ac:dyDescent="0.4">
      <c r="G68" s="19"/>
    </row>
    <row r="69" spans="7:7" x14ac:dyDescent="0.4">
      <c r="G69" s="19"/>
    </row>
    <row r="70" spans="7:7" x14ac:dyDescent="0.4">
      <c r="G70" s="19"/>
    </row>
    <row r="71" spans="7:7" x14ac:dyDescent="0.4">
      <c r="G71" s="19"/>
    </row>
    <row r="72" spans="7:7" x14ac:dyDescent="0.4">
      <c r="G72" s="19"/>
    </row>
    <row r="73" spans="7:7" x14ac:dyDescent="0.4">
      <c r="G73" s="19"/>
    </row>
    <row r="74" spans="7:7" x14ac:dyDescent="0.4">
      <c r="G74" s="19"/>
    </row>
    <row r="75" spans="7:7" x14ac:dyDescent="0.4">
      <c r="G75" s="19"/>
    </row>
    <row r="76" spans="7:7" x14ac:dyDescent="0.4">
      <c r="G76" s="19"/>
    </row>
    <row r="77" spans="7:7" x14ac:dyDescent="0.4">
      <c r="G77" s="19"/>
    </row>
    <row r="78" spans="7:7" x14ac:dyDescent="0.4">
      <c r="G78" s="19"/>
    </row>
    <row r="79" spans="7:7" x14ac:dyDescent="0.4">
      <c r="G79" s="19"/>
    </row>
    <row r="80" spans="7:7" x14ac:dyDescent="0.4">
      <c r="G80" s="19"/>
    </row>
    <row r="81" spans="7:7" x14ac:dyDescent="0.4">
      <c r="G81" s="19"/>
    </row>
    <row r="82" spans="7:7" x14ac:dyDescent="0.4">
      <c r="G82" s="19"/>
    </row>
    <row r="83" spans="7:7" x14ac:dyDescent="0.4">
      <c r="G83" s="19"/>
    </row>
    <row r="84" spans="7:7" x14ac:dyDescent="0.4">
      <c r="G84" s="19"/>
    </row>
    <row r="85" spans="7:7" x14ac:dyDescent="0.4">
      <c r="G85" s="19"/>
    </row>
    <row r="86" spans="7:7" x14ac:dyDescent="0.4">
      <c r="G86" s="19"/>
    </row>
    <row r="87" spans="7:7" x14ac:dyDescent="0.4">
      <c r="G87" s="19"/>
    </row>
    <row r="88" spans="7:7" x14ac:dyDescent="0.4">
      <c r="G88" s="19"/>
    </row>
    <row r="89" spans="7:7" x14ac:dyDescent="0.4">
      <c r="G89" s="19"/>
    </row>
    <row r="90" spans="7:7" x14ac:dyDescent="0.4">
      <c r="G90" s="19"/>
    </row>
    <row r="91" spans="7:7" x14ac:dyDescent="0.4">
      <c r="G91" s="19"/>
    </row>
    <row r="92" spans="7:7" x14ac:dyDescent="0.4">
      <c r="G92" s="19"/>
    </row>
    <row r="93" spans="7:7" x14ac:dyDescent="0.4">
      <c r="G93" s="19"/>
    </row>
    <row r="94" spans="7:7" x14ac:dyDescent="0.4">
      <c r="G94" s="19"/>
    </row>
    <row r="95" spans="7:7" x14ac:dyDescent="0.4">
      <c r="G95" s="19"/>
    </row>
    <row r="96" spans="7:7" x14ac:dyDescent="0.4">
      <c r="G96" s="19"/>
    </row>
    <row r="97" spans="7:7" x14ac:dyDescent="0.4">
      <c r="G97" s="19"/>
    </row>
    <row r="98" spans="7:7" x14ac:dyDescent="0.4">
      <c r="G98" s="19"/>
    </row>
    <row r="99" spans="7:7" x14ac:dyDescent="0.4">
      <c r="G99" s="19"/>
    </row>
    <row r="100" spans="7:7" x14ac:dyDescent="0.4">
      <c r="G100" s="19"/>
    </row>
    <row r="101" spans="7:7" x14ac:dyDescent="0.4">
      <c r="G101" s="19"/>
    </row>
    <row r="102" spans="7:7" x14ac:dyDescent="0.4">
      <c r="G102" s="19"/>
    </row>
    <row r="103" spans="7:7" x14ac:dyDescent="0.4">
      <c r="G103" s="19"/>
    </row>
    <row r="104" spans="7:7" x14ac:dyDescent="0.4">
      <c r="G104" s="19"/>
    </row>
    <row r="105" spans="7:7" x14ac:dyDescent="0.4">
      <c r="G105" s="19"/>
    </row>
    <row r="106" spans="7:7" x14ac:dyDescent="0.4">
      <c r="G106" s="19"/>
    </row>
    <row r="107" spans="7:7" x14ac:dyDescent="0.4">
      <c r="G107" s="19"/>
    </row>
    <row r="108" spans="7:7" x14ac:dyDescent="0.4">
      <c r="G108" s="19"/>
    </row>
    <row r="109" spans="7:7" x14ac:dyDescent="0.4">
      <c r="G109" s="19"/>
    </row>
    <row r="110" spans="7:7" x14ac:dyDescent="0.4">
      <c r="G110" s="19"/>
    </row>
    <row r="111" spans="7:7" x14ac:dyDescent="0.4">
      <c r="G111" s="19"/>
    </row>
    <row r="112" spans="7:7" x14ac:dyDescent="0.4">
      <c r="G112" s="19"/>
    </row>
    <row r="113" spans="7:7" x14ac:dyDescent="0.4">
      <c r="G113" s="19"/>
    </row>
    <row r="114" spans="7:7" x14ac:dyDescent="0.4">
      <c r="G114" s="19"/>
    </row>
    <row r="115" spans="7:7" x14ac:dyDescent="0.4">
      <c r="G115" s="19"/>
    </row>
    <row r="116" spans="7:7" x14ac:dyDescent="0.4">
      <c r="G116" s="19"/>
    </row>
    <row r="117" spans="7:7" x14ac:dyDescent="0.4">
      <c r="G117" s="19"/>
    </row>
    <row r="118" spans="7:7" x14ac:dyDescent="0.4">
      <c r="G118" s="19"/>
    </row>
    <row r="119" spans="7:7" x14ac:dyDescent="0.4">
      <c r="G119" s="19"/>
    </row>
    <row r="120" spans="7:7" x14ac:dyDescent="0.4">
      <c r="G120" s="19"/>
    </row>
    <row r="121" spans="7:7" x14ac:dyDescent="0.4">
      <c r="G121" s="19"/>
    </row>
    <row r="122" spans="7:7" x14ac:dyDescent="0.4">
      <c r="G122" s="19"/>
    </row>
    <row r="123" spans="7:7" x14ac:dyDescent="0.4">
      <c r="G123" s="19"/>
    </row>
    <row r="124" spans="7:7" x14ac:dyDescent="0.4">
      <c r="G124" s="19"/>
    </row>
    <row r="125" spans="7:7" x14ac:dyDescent="0.4">
      <c r="G125" s="19"/>
    </row>
    <row r="126" spans="7:7" x14ac:dyDescent="0.4">
      <c r="G126" s="19"/>
    </row>
    <row r="127" spans="7:7" x14ac:dyDescent="0.4">
      <c r="G127" s="19"/>
    </row>
    <row r="128" spans="7:7" x14ac:dyDescent="0.4">
      <c r="G128" s="19"/>
    </row>
    <row r="129" spans="7:7" x14ac:dyDescent="0.4">
      <c r="G129" s="19"/>
    </row>
    <row r="130" spans="7:7" x14ac:dyDescent="0.4">
      <c r="G130" s="19"/>
    </row>
    <row r="131" spans="7:7" x14ac:dyDescent="0.4">
      <c r="G131" s="19"/>
    </row>
    <row r="132" spans="7:7" x14ac:dyDescent="0.4">
      <c r="G132" s="19"/>
    </row>
    <row r="133" spans="7:7" x14ac:dyDescent="0.4">
      <c r="G133" s="19"/>
    </row>
    <row r="134" spans="7:7" x14ac:dyDescent="0.4">
      <c r="G134" s="19"/>
    </row>
    <row r="135" spans="7:7" x14ac:dyDescent="0.4">
      <c r="G135" s="19"/>
    </row>
    <row r="136" spans="7:7" x14ac:dyDescent="0.4">
      <c r="G136" s="19"/>
    </row>
    <row r="137" spans="7:7" x14ac:dyDescent="0.4">
      <c r="G137" s="19"/>
    </row>
    <row r="138" spans="7:7" x14ac:dyDescent="0.4">
      <c r="G138" s="19"/>
    </row>
    <row r="139" spans="7:7" x14ac:dyDescent="0.4">
      <c r="G139" s="19"/>
    </row>
    <row r="140" spans="7:7" x14ac:dyDescent="0.4">
      <c r="G140" s="19"/>
    </row>
    <row r="141" spans="7:7" x14ac:dyDescent="0.4">
      <c r="G141" s="19"/>
    </row>
    <row r="142" spans="7:7" x14ac:dyDescent="0.4">
      <c r="G142" s="19"/>
    </row>
    <row r="143" spans="7:7" x14ac:dyDescent="0.4">
      <c r="G143" s="19"/>
    </row>
    <row r="144" spans="7:7" x14ac:dyDescent="0.4">
      <c r="G144" s="19"/>
    </row>
    <row r="145" spans="7:7" x14ac:dyDescent="0.4">
      <c r="G145" s="19"/>
    </row>
    <row r="146" spans="7:7" x14ac:dyDescent="0.4">
      <c r="G146" s="19"/>
    </row>
    <row r="147" spans="7:7" x14ac:dyDescent="0.4">
      <c r="G147" s="19"/>
    </row>
    <row r="148" spans="7:7" x14ac:dyDescent="0.4">
      <c r="G148" s="19"/>
    </row>
    <row r="149" spans="7:7" x14ac:dyDescent="0.4">
      <c r="G149" s="19"/>
    </row>
    <row r="150" spans="7:7" x14ac:dyDescent="0.4">
      <c r="G150" s="19"/>
    </row>
    <row r="151" spans="7:7" x14ac:dyDescent="0.4">
      <c r="G151" s="19"/>
    </row>
    <row r="152" spans="7:7" x14ac:dyDescent="0.4">
      <c r="G152" s="19"/>
    </row>
    <row r="153" spans="7:7" x14ac:dyDescent="0.4">
      <c r="G153" s="19"/>
    </row>
    <row r="154" spans="7:7" x14ac:dyDescent="0.4">
      <c r="G154" s="19"/>
    </row>
    <row r="155" spans="7:7" x14ac:dyDescent="0.4">
      <c r="G155" s="19"/>
    </row>
    <row r="156" spans="7:7" x14ac:dyDescent="0.4">
      <c r="G156" s="19"/>
    </row>
    <row r="157" spans="7:7" x14ac:dyDescent="0.4">
      <c r="G157" s="19"/>
    </row>
    <row r="158" spans="7:7" x14ac:dyDescent="0.4">
      <c r="G158" s="19"/>
    </row>
    <row r="159" spans="7:7" x14ac:dyDescent="0.4">
      <c r="G159" s="19"/>
    </row>
    <row r="160" spans="7:7" x14ac:dyDescent="0.4">
      <c r="G160" s="19"/>
    </row>
    <row r="161" spans="7:7" x14ac:dyDescent="0.4">
      <c r="G161" s="19"/>
    </row>
    <row r="162" spans="7:7" x14ac:dyDescent="0.4">
      <c r="G162" s="19"/>
    </row>
    <row r="163" spans="7:7" x14ac:dyDescent="0.4">
      <c r="G163" s="19"/>
    </row>
    <row r="164" spans="7:7" x14ac:dyDescent="0.4">
      <c r="G164" s="19"/>
    </row>
    <row r="165" spans="7:7" x14ac:dyDescent="0.4">
      <c r="G165" s="19"/>
    </row>
    <row r="166" spans="7:7" x14ac:dyDescent="0.4">
      <c r="G166" s="19"/>
    </row>
    <row r="167" spans="7:7" x14ac:dyDescent="0.4">
      <c r="G167" s="19"/>
    </row>
    <row r="168" spans="7:7" x14ac:dyDescent="0.4">
      <c r="G168" s="19"/>
    </row>
    <row r="169" spans="7:7" x14ac:dyDescent="0.4">
      <c r="G169" s="19"/>
    </row>
    <row r="170" spans="7:7" x14ac:dyDescent="0.4">
      <c r="G170" s="19"/>
    </row>
    <row r="171" spans="7:7" x14ac:dyDescent="0.4">
      <c r="G171" s="19"/>
    </row>
    <row r="172" spans="7:7" x14ac:dyDescent="0.4">
      <c r="G172" s="19"/>
    </row>
    <row r="173" spans="7:7" x14ac:dyDescent="0.4">
      <c r="G173" s="19"/>
    </row>
    <row r="174" spans="7:7" x14ac:dyDescent="0.4">
      <c r="G174" s="19"/>
    </row>
    <row r="175" spans="7:7" x14ac:dyDescent="0.4">
      <c r="G175" s="19"/>
    </row>
    <row r="176" spans="7:7" x14ac:dyDescent="0.4">
      <c r="G176" s="19"/>
    </row>
    <row r="177" spans="7:7" x14ac:dyDescent="0.4">
      <c r="G177" s="19"/>
    </row>
    <row r="178" spans="7:7" x14ac:dyDescent="0.4">
      <c r="G178" s="19"/>
    </row>
    <row r="179" spans="7:7" x14ac:dyDescent="0.4">
      <c r="G179" s="19"/>
    </row>
    <row r="180" spans="7:7" x14ac:dyDescent="0.4">
      <c r="G180" s="19"/>
    </row>
    <row r="181" spans="7:7" x14ac:dyDescent="0.4">
      <c r="G181" s="19"/>
    </row>
    <row r="182" spans="7:7" x14ac:dyDescent="0.4">
      <c r="G182" s="19"/>
    </row>
    <row r="183" spans="7:7" x14ac:dyDescent="0.4">
      <c r="G183" s="19"/>
    </row>
    <row r="184" spans="7:7" x14ac:dyDescent="0.4">
      <c r="G184" s="19"/>
    </row>
    <row r="185" spans="7:7" x14ac:dyDescent="0.4">
      <c r="G185" s="19"/>
    </row>
    <row r="186" spans="7:7" x14ac:dyDescent="0.4">
      <c r="G186" s="19"/>
    </row>
    <row r="187" spans="7:7" x14ac:dyDescent="0.4">
      <c r="G187" s="19"/>
    </row>
    <row r="188" spans="7:7" x14ac:dyDescent="0.4">
      <c r="G188" s="19"/>
    </row>
    <row r="189" spans="7:7" x14ac:dyDescent="0.4">
      <c r="G189" s="19"/>
    </row>
    <row r="190" spans="7:7" x14ac:dyDescent="0.4">
      <c r="G190" s="19"/>
    </row>
    <row r="191" spans="7:7" x14ac:dyDescent="0.4">
      <c r="G191" s="19"/>
    </row>
    <row r="192" spans="7:7" x14ac:dyDescent="0.4">
      <c r="G192" s="19"/>
    </row>
    <row r="193" spans="7:7" x14ac:dyDescent="0.4">
      <c r="G193" s="19"/>
    </row>
    <row r="194" spans="7:7" x14ac:dyDescent="0.4">
      <c r="G194" s="19"/>
    </row>
    <row r="195" spans="7:7" x14ac:dyDescent="0.4">
      <c r="G195" s="19"/>
    </row>
    <row r="196" spans="7:7" x14ac:dyDescent="0.4">
      <c r="G196" s="19"/>
    </row>
    <row r="197" spans="7:7" x14ac:dyDescent="0.4">
      <c r="G197" s="19"/>
    </row>
    <row r="198" spans="7:7" x14ac:dyDescent="0.4">
      <c r="G198" s="19"/>
    </row>
    <row r="199" spans="7:7" x14ac:dyDescent="0.4">
      <c r="G199" s="19"/>
    </row>
    <row r="200" spans="7:7" x14ac:dyDescent="0.4">
      <c r="G200" s="19"/>
    </row>
    <row r="201" spans="7:7" x14ac:dyDescent="0.4">
      <c r="G201" s="19"/>
    </row>
    <row r="202" spans="7:7" x14ac:dyDescent="0.4">
      <c r="G202" s="19"/>
    </row>
    <row r="203" spans="7:7" x14ac:dyDescent="0.4">
      <c r="G203" s="19"/>
    </row>
    <row r="204" spans="7:7" x14ac:dyDescent="0.4">
      <c r="G204" s="19"/>
    </row>
    <row r="205" spans="7:7" x14ac:dyDescent="0.4">
      <c r="G205" s="19"/>
    </row>
    <row r="206" spans="7:7" x14ac:dyDescent="0.4">
      <c r="G206" s="19"/>
    </row>
    <row r="207" spans="7:7" x14ac:dyDescent="0.4">
      <c r="G207" s="19"/>
    </row>
    <row r="208" spans="7:7" x14ac:dyDescent="0.4">
      <c r="G208" s="19"/>
    </row>
    <row r="209" spans="7:7" x14ac:dyDescent="0.4">
      <c r="G209" s="19"/>
    </row>
    <row r="210" spans="7:7" x14ac:dyDescent="0.4">
      <c r="G210" s="19"/>
    </row>
    <row r="211" spans="7:7" x14ac:dyDescent="0.4">
      <c r="G211" s="19"/>
    </row>
    <row r="212" spans="7:7" x14ac:dyDescent="0.4">
      <c r="G212" s="19"/>
    </row>
    <row r="213" spans="7:7" x14ac:dyDescent="0.4">
      <c r="G213" s="19"/>
    </row>
    <row r="214" spans="7:7" x14ac:dyDescent="0.4">
      <c r="G214" s="19"/>
    </row>
    <row r="215" spans="7:7" x14ac:dyDescent="0.4">
      <c r="G215" s="19"/>
    </row>
    <row r="216" spans="7:7" x14ac:dyDescent="0.4">
      <c r="G216" s="19"/>
    </row>
    <row r="217" spans="7:7" x14ac:dyDescent="0.4">
      <c r="G217" s="19"/>
    </row>
    <row r="218" spans="7:7" x14ac:dyDescent="0.4">
      <c r="G218" s="19"/>
    </row>
    <row r="219" spans="7:7" x14ac:dyDescent="0.4">
      <c r="G219" s="19"/>
    </row>
    <row r="220" spans="7:7" x14ac:dyDescent="0.4">
      <c r="G220" s="19"/>
    </row>
    <row r="221" spans="7:7" x14ac:dyDescent="0.4">
      <c r="G221" s="19"/>
    </row>
    <row r="222" spans="7:7" x14ac:dyDescent="0.4">
      <c r="G222" s="19"/>
    </row>
  </sheetData>
  <mergeCells count="11">
    <mergeCell ref="E8:I8"/>
    <mergeCell ref="E9:I9"/>
    <mergeCell ref="E10:I10"/>
    <mergeCell ref="E11:I11"/>
    <mergeCell ref="E12:I12"/>
    <mergeCell ref="A19:E19"/>
    <mergeCell ref="E13:I13"/>
    <mergeCell ref="A16:A17"/>
    <mergeCell ref="B16:C16"/>
    <mergeCell ref="D16:F16"/>
    <mergeCell ref="I16:I17"/>
  </mergeCells>
  <phoneticPr fontId="0" type="noConversion"/>
  <pageMargins left="0.75" right="0.35" top="0.56999999999999995" bottom="0.78" header="0.5" footer="0.5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M95"/>
  <sheetViews>
    <sheetView topLeftCell="A55" zoomScaleNormal="100" workbookViewId="0">
      <selection activeCell="I54" sqref="I54"/>
    </sheetView>
  </sheetViews>
  <sheetFormatPr defaultRowHeight="12.3" x14ac:dyDescent="0.4"/>
  <cols>
    <col min="1" max="1" width="6.44140625" customWidth="1"/>
    <col min="2" max="2" width="12.109375" customWidth="1"/>
    <col min="3" max="3" width="14.33203125" customWidth="1"/>
    <col min="4" max="4" width="36.109375" customWidth="1"/>
    <col min="5" max="5" width="20" customWidth="1"/>
    <col min="6" max="6" width="30.33203125" customWidth="1"/>
    <col min="7" max="7" width="11" style="1" customWidth="1"/>
    <col min="8" max="8" width="12" customWidth="1"/>
    <col min="9" max="9" width="14.77734375" customWidth="1"/>
  </cols>
  <sheetData>
    <row r="1" spans="1:10" s="62" customFormat="1" ht="21" customHeight="1" x14ac:dyDescent="0.4">
      <c r="A1" s="64" t="s">
        <v>409</v>
      </c>
      <c r="B1" s="65"/>
      <c r="C1" s="65"/>
      <c r="D1" s="65"/>
      <c r="E1" s="65"/>
      <c r="F1" s="66"/>
      <c r="G1" s="18"/>
      <c r="H1" s="67" t="s">
        <v>15</v>
      </c>
      <c r="I1" s="109" t="s">
        <v>15</v>
      </c>
    </row>
    <row r="2" spans="1:10" s="62" customFormat="1" ht="21" customHeight="1" x14ac:dyDescent="0.4">
      <c r="A2" s="64" t="s">
        <v>474</v>
      </c>
      <c r="E2" s="62" t="s">
        <v>410</v>
      </c>
      <c r="F2" s="66"/>
      <c r="G2" s="66"/>
      <c r="H2" s="67" t="s">
        <v>21</v>
      </c>
      <c r="I2" s="109" t="s">
        <v>21</v>
      </c>
    </row>
    <row r="3" spans="1:10" s="62" customFormat="1" ht="21" customHeight="1" x14ac:dyDescent="0.4">
      <c r="G3" s="66"/>
      <c r="H3" s="22"/>
      <c r="I3" s="110"/>
    </row>
    <row r="4" spans="1:10" s="62" customFormat="1" ht="21" customHeight="1" x14ac:dyDescent="0.4">
      <c r="A4" s="309" t="s">
        <v>407</v>
      </c>
      <c r="B4" s="304"/>
      <c r="C4" s="304"/>
      <c r="D4" s="304"/>
      <c r="E4" s="305" t="str">
        <f>'Raport financiar'!C4</f>
        <v>Asociația Obștească ”Galbenă Gutue”</v>
      </c>
      <c r="I4" s="25"/>
    </row>
    <row r="5" spans="1:10" s="62" customFormat="1" ht="16.350000000000001" customHeight="1" x14ac:dyDescent="0.4">
      <c r="A5" s="310" t="s">
        <v>52</v>
      </c>
      <c r="B5" s="304"/>
      <c r="C5" s="304"/>
      <c r="D5" s="304"/>
      <c r="E5" s="68"/>
      <c r="F5" s="68"/>
      <c r="G5" s="22"/>
      <c r="I5" s="25"/>
    </row>
    <row r="6" spans="1:10" s="62" customFormat="1" ht="17.25" customHeight="1" x14ac:dyDescent="0.4">
      <c r="A6" s="63"/>
      <c r="E6" s="68"/>
      <c r="F6" s="23"/>
      <c r="G6" s="68"/>
      <c r="H6" s="68"/>
      <c r="I6" s="111"/>
    </row>
    <row r="7" spans="1:10" s="62" customFormat="1" ht="17.100000000000001" customHeight="1" x14ac:dyDescent="0.4">
      <c r="B7" s="64" t="s">
        <v>12</v>
      </c>
      <c r="C7" s="64"/>
      <c r="D7" s="64"/>
      <c r="E7" s="22" t="str">
        <f>'Raport financiar'!C7</f>
        <v>Chisinau, str. Stefan cel Mare 1, of. 1</v>
      </c>
      <c r="G7" s="18" t="s">
        <v>14</v>
      </c>
      <c r="H7" s="63" t="s">
        <v>650</v>
      </c>
      <c r="I7" s="112"/>
    </row>
    <row r="8" spans="1:10" s="62" customFormat="1" ht="17.100000000000001" customHeight="1" x14ac:dyDescent="0.4">
      <c r="B8" s="64" t="s">
        <v>22</v>
      </c>
      <c r="C8" s="64"/>
      <c r="D8" s="64"/>
      <c r="E8" s="646" t="str">
        <f>'Raport financiar'!C8</f>
        <v>373 22 123456</v>
      </c>
      <c r="F8" s="647"/>
      <c r="G8" s="647"/>
      <c r="H8" s="647"/>
      <c r="I8" s="647"/>
    </row>
    <row r="9" spans="1:10" s="62" customFormat="1" ht="17.100000000000001" customHeight="1" x14ac:dyDescent="0.4">
      <c r="B9" s="64" t="s">
        <v>9</v>
      </c>
      <c r="C9" s="64"/>
      <c r="D9" s="64"/>
      <c r="E9" s="646">
        <f>'Raport financiar'!C9</f>
        <v>12345</v>
      </c>
      <c r="F9" s="647"/>
      <c r="G9" s="647"/>
      <c r="H9" s="647"/>
      <c r="I9" s="647"/>
    </row>
    <row r="10" spans="1:10" s="62" customFormat="1" ht="17.100000000000001" customHeight="1" x14ac:dyDescent="0.4">
      <c r="B10" s="64" t="s">
        <v>51</v>
      </c>
      <c r="C10" s="64"/>
      <c r="D10" s="64"/>
      <c r="E10" s="651" t="str">
        <f>'Raport financiar'!C10</f>
        <v>01.08.2019</v>
      </c>
      <c r="F10" s="647"/>
      <c r="G10" s="647"/>
      <c r="H10" s="647"/>
      <c r="I10" s="647"/>
    </row>
    <row r="11" spans="1:10" s="62" customFormat="1" ht="17.100000000000001" customHeight="1" x14ac:dyDescent="0.4">
      <c r="B11" s="83" t="s">
        <v>27</v>
      </c>
      <c r="C11" s="83"/>
      <c r="D11" s="83"/>
      <c r="E11" s="646" t="s">
        <v>479</v>
      </c>
      <c r="F11" s="647"/>
      <c r="G11" s="647"/>
      <c r="H11" s="647"/>
      <c r="I11" s="647"/>
    </row>
    <row r="12" spans="1:10" s="62" customFormat="1" ht="17.100000000000001" customHeight="1" x14ac:dyDescent="0.4">
      <c r="B12" s="64" t="s">
        <v>783</v>
      </c>
      <c r="C12" s="64"/>
      <c r="D12" s="64"/>
      <c r="E12" s="646" t="str">
        <f>'Raport financiar'!C12</f>
        <v>"Egalitate și Participoare Civică"</v>
      </c>
      <c r="F12" s="647"/>
      <c r="G12" s="647"/>
      <c r="H12" s="647"/>
      <c r="I12" s="647"/>
    </row>
    <row r="13" spans="1:10" s="62" customFormat="1" ht="22.2" customHeight="1" x14ac:dyDescent="0.4">
      <c r="B13" s="64" t="s">
        <v>11</v>
      </c>
      <c r="C13" s="64"/>
      <c r="D13" s="64"/>
      <c r="E13" s="646" t="str">
        <f>'Raport financiar'!C13</f>
        <v>„Discriminarea şi Diversitatea pe Înţelesul Tuturor”</v>
      </c>
      <c r="F13" s="647"/>
      <c r="G13" s="647"/>
      <c r="H13" s="647"/>
      <c r="I13" s="647"/>
    </row>
    <row r="14" spans="1:10" ht="13.5" customHeight="1" x14ac:dyDescent="0.5">
      <c r="B14" s="5" t="s">
        <v>17</v>
      </c>
      <c r="C14" s="5"/>
      <c r="D14" s="5"/>
      <c r="E14" s="4" t="s">
        <v>430</v>
      </c>
      <c r="F14" s="4"/>
      <c r="G14" s="3"/>
    </row>
    <row r="15" spans="1:10" ht="12.75" customHeight="1" thickBot="1" x14ac:dyDescent="0.45">
      <c r="A15" s="6"/>
      <c r="B15" s="69"/>
      <c r="C15" s="69"/>
      <c r="D15" s="69"/>
      <c r="E15" s="70"/>
      <c r="F15" s="70"/>
      <c r="G15" s="70"/>
      <c r="H15" s="71"/>
      <c r="I15" s="6"/>
      <c r="J15" s="25"/>
    </row>
    <row r="16" spans="1:10" ht="13.8" customHeight="1" thickBot="1" x14ac:dyDescent="0.45">
      <c r="A16" s="658" t="s">
        <v>16</v>
      </c>
      <c r="B16" s="658" t="s">
        <v>41</v>
      </c>
      <c r="C16" s="658"/>
      <c r="D16" s="658" t="s">
        <v>47</v>
      </c>
      <c r="E16" s="658"/>
      <c r="F16" s="658"/>
      <c r="G16" s="26"/>
      <c r="H16" s="26" t="s">
        <v>43</v>
      </c>
      <c r="I16" s="26" t="s">
        <v>43</v>
      </c>
      <c r="J16" s="658" t="s">
        <v>29</v>
      </c>
    </row>
    <row r="17" spans="1:10" ht="34.5" thickBot="1" x14ac:dyDescent="0.45">
      <c r="A17" s="658"/>
      <c r="B17" s="72" t="s">
        <v>53</v>
      </c>
      <c r="C17" s="72" t="s">
        <v>45</v>
      </c>
      <c r="D17" s="72" t="s">
        <v>54</v>
      </c>
      <c r="E17" s="72" t="s">
        <v>42</v>
      </c>
      <c r="F17" s="72" t="s">
        <v>55</v>
      </c>
      <c r="G17" s="220"/>
      <c r="H17" s="73" t="s">
        <v>46</v>
      </c>
      <c r="I17" s="73" t="s">
        <v>44</v>
      </c>
      <c r="J17" s="658"/>
    </row>
    <row r="18" spans="1:10" s="6" customFormat="1" ht="18" customHeight="1" x14ac:dyDescent="0.4">
      <c r="A18" s="74" t="s">
        <v>0</v>
      </c>
      <c r="B18" s="75" t="s">
        <v>30</v>
      </c>
      <c r="C18" s="75" t="s">
        <v>31</v>
      </c>
      <c r="D18" s="75" t="s">
        <v>32</v>
      </c>
      <c r="E18" s="75" t="s">
        <v>33</v>
      </c>
      <c r="F18" s="75" t="s">
        <v>34</v>
      </c>
      <c r="G18" s="75"/>
      <c r="H18" s="75" t="s">
        <v>35</v>
      </c>
      <c r="I18" s="75" t="s">
        <v>36</v>
      </c>
      <c r="J18" s="108" t="s">
        <v>37</v>
      </c>
    </row>
    <row r="19" spans="1:10" s="6" customFormat="1" ht="33" customHeight="1" x14ac:dyDescent="0.4">
      <c r="A19" s="655" t="str">
        <f>'Raport financiar'!A19</f>
        <v>1. Supotr financiar (salarii)</v>
      </c>
      <c r="B19" s="656"/>
      <c r="C19" s="656"/>
      <c r="D19" s="656"/>
      <c r="E19" s="656"/>
      <c r="F19" s="657"/>
      <c r="G19" s="266"/>
      <c r="H19" s="85"/>
      <c r="I19" s="85"/>
      <c r="J19" s="113"/>
    </row>
    <row r="20" spans="1:10" s="6" customFormat="1" ht="15.6" customHeight="1" x14ac:dyDescent="0.4">
      <c r="A20" s="643" t="s">
        <v>204</v>
      </c>
      <c r="B20" s="644"/>
      <c r="C20" s="644"/>
      <c r="D20" s="644"/>
      <c r="E20" s="644"/>
      <c r="F20" s="645"/>
      <c r="G20" s="86"/>
      <c r="H20" s="86"/>
      <c r="I20" s="86"/>
      <c r="J20" s="114"/>
    </row>
    <row r="21" spans="1:10" s="6" customFormat="1" ht="55.5" customHeight="1" x14ac:dyDescent="0.4">
      <c r="A21" s="136"/>
      <c r="B21" s="692">
        <v>43888</v>
      </c>
      <c r="C21" s="138" t="s">
        <v>253</v>
      </c>
      <c r="D21" s="203" t="s">
        <v>525</v>
      </c>
      <c r="E21" s="224" t="s">
        <v>426</v>
      </c>
      <c r="F21" s="146" t="s">
        <v>692</v>
      </c>
      <c r="G21" s="139"/>
      <c r="H21" s="271">
        <v>1114.29</v>
      </c>
      <c r="I21" s="225">
        <f t="shared" ref="I21:I51" si="0">H21/J21</f>
        <v>91.16934758063195</v>
      </c>
      <c r="J21" s="174">
        <f>$D$83</f>
        <v>12.222200000000001</v>
      </c>
    </row>
    <row r="22" spans="1:10" s="6" customFormat="1" ht="24.75" customHeight="1" x14ac:dyDescent="0.4">
      <c r="A22" s="136"/>
      <c r="B22" s="693"/>
      <c r="C22" s="138" t="s">
        <v>254</v>
      </c>
      <c r="D22" s="628" t="s">
        <v>480</v>
      </c>
      <c r="E22" s="142" t="s">
        <v>68</v>
      </c>
      <c r="F22" s="143" t="s">
        <v>652</v>
      </c>
      <c r="G22" s="143"/>
      <c r="H22" s="271">
        <v>79.88</v>
      </c>
      <c r="I22" s="225">
        <f t="shared" si="0"/>
        <v>6.5356482466331745</v>
      </c>
      <c r="J22" s="174">
        <f t="shared" ref="J22:J54" si="1">$D$83</f>
        <v>12.222200000000001</v>
      </c>
    </row>
    <row r="23" spans="1:10" s="6" customFormat="1" ht="24.6" x14ac:dyDescent="0.4">
      <c r="A23" s="136"/>
      <c r="B23" s="693"/>
      <c r="C23" s="138" t="s">
        <v>255</v>
      </c>
      <c r="D23" s="629"/>
      <c r="E23" s="142" t="s">
        <v>66</v>
      </c>
      <c r="F23" s="143" t="s">
        <v>725</v>
      </c>
      <c r="G23" s="143"/>
      <c r="H23" s="271">
        <v>53.25</v>
      </c>
      <c r="I23" s="225">
        <f t="shared" si="0"/>
        <v>4.3568261033201878</v>
      </c>
      <c r="J23" s="174">
        <f t="shared" si="1"/>
        <v>12.222200000000001</v>
      </c>
    </row>
    <row r="24" spans="1:10" s="6" customFormat="1" ht="24.6" x14ac:dyDescent="0.4">
      <c r="A24" s="136"/>
      <c r="B24" s="693"/>
      <c r="C24" s="138" t="s">
        <v>255</v>
      </c>
      <c r="D24" s="629"/>
      <c r="E24" s="142" t="s">
        <v>66</v>
      </c>
      <c r="F24" s="143" t="s">
        <v>725</v>
      </c>
      <c r="G24" s="143"/>
      <c r="H24" s="271">
        <v>53.25</v>
      </c>
      <c r="I24" s="225">
        <f t="shared" si="0"/>
        <v>4.3568261033201878</v>
      </c>
      <c r="J24" s="174">
        <f t="shared" si="1"/>
        <v>12.222200000000001</v>
      </c>
    </row>
    <row r="25" spans="1:10" s="6" customFormat="1" ht="24" customHeight="1" x14ac:dyDescent="0.4">
      <c r="A25" s="136"/>
      <c r="B25" s="694"/>
      <c r="C25" s="138" t="s">
        <v>256</v>
      </c>
      <c r="D25" s="630"/>
      <c r="E25" s="142" t="s">
        <v>68</v>
      </c>
      <c r="F25" s="143" t="s">
        <v>752</v>
      </c>
      <c r="G25" s="143"/>
      <c r="H25" s="215">
        <v>306.2</v>
      </c>
      <c r="I25" s="225">
        <f t="shared" si="0"/>
        <v>25.052772823223311</v>
      </c>
      <c r="J25" s="174">
        <f t="shared" si="1"/>
        <v>12.222200000000001</v>
      </c>
    </row>
    <row r="26" spans="1:10" s="6" customFormat="1" ht="25.5" customHeight="1" x14ac:dyDescent="0.4">
      <c r="A26" s="136"/>
      <c r="B26" s="205">
        <v>43917</v>
      </c>
      <c r="C26" s="138" t="s">
        <v>100</v>
      </c>
      <c r="D26" s="203" t="s">
        <v>526</v>
      </c>
      <c r="E26" s="224" t="s">
        <v>426</v>
      </c>
      <c r="F26" s="146" t="s">
        <v>693</v>
      </c>
      <c r="G26" s="139"/>
      <c r="H26" s="271">
        <v>1169.9000000000001</v>
      </c>
      <c r="I26" s="225">
        <f t="shared" si="0"/>
        <v>95.719264944118081</v>
      </c>
      <c r="J26" s="174">
        <f t="shared" si="1"/>
        <v>12.222200000000001</v>
      </c>
    </row>
    <row r="27" spans="1:10" s="6" customFormat="1" ht="13.2" customHeight="1" x14ac:dyDescent="0.4">
      <c r="A27" s="136"/>
      <c r="B27" s="205">
        <v>43523</v>
      </c>
      <c r="C27" s="138" t="s">
        <v>259</v>
      </c>
      <c r="D27" s="628" t="s">
        <v>481</v>
      </c>
      <c r="E27" s="142" t="s">
        <v>68</v>
      </c>
      <c r="F27" s="143" t="s">
        <v>694</v>
      </c>
      <c r="G27" s="221" t="s">
        <v>226</v>
      </c>
      <c r="H27" s="271">
        <v>79.89</v>
      </c>
      <c r="I27" s="225">
        <f t="shared" si="0"/>
        <v>6.5364664299389634</v>
      </c>
      <c r="J27" s="174">
        <f t="shared" si="1"/>
        <v>12.222200000000001</v>
      </c>
    </row>
    <row r="28" spans="1:10" s="6" customFormat="1" ht="24.9" x14ac:dyDescent="0.4">
      <c r="A28" s="136"/>
      <c r="B28" s="692">
        <v>43523</v>
      </c>
      <c r="C28" s="138" t="s">
        <v>260</v>
      </c>
      <c r="D28" s="629"/>
      <c r="E28" s="142" t="s">
        <v>66</v>
      </c>
      <c r="F28" s="143" t="s">
        <v>726</v>
      </c>
      <c r="G28" s="221" t="s">
        <v>226</v>
      </c>
      <c r="H28" s="271">
        <v>53.26</v>
      </c>
      <c r="I28" s="225">
        <f t="shared" si="0"/>
        <v>4.357644286625975</v>
      </c>
      <c r="J28" s="174">
        <f t="shared" si="1"/>
        <v>12.222200000000001</v>
      </c>
    </row>
    <row r="29" spans="1:10" s="6" customFormat="1" ht="24.9" x14ac:dyDescent="0.4">
      <c r="A29" s="136"/>
      <c r="B29" s="694"/>
      <c r="C29" s="138" t="s">
        <v>260</v>
      </c>
      <c r="D29" s="629"/>
      <c r="E29" s="142" t="s">
        <v>66</v>
      </c>
      <c r="F29" s="143" t="s">
        <v>726</v>
      </c>
      <c r="G29" s="221" t="s">
        <v>226</v>
      </c>
      <c r="H29" s="271">
        <v>53.26</v>
      </c>
      <c r="I29" s="225">
        <f t="shared" si="0"/>
        <v>4.357644286625975</v>
      </c>
      <c r="J29" s="174">
        <f t="shared" si="1"/>
        <v>12.222200000000001</v>
      </c>
    </row>
    <row r="30" spans="1:10" s="6" customFormat="1" ht="24.9" x14ac:dyDescent="0.4">
      <c r="A30" s="136"/>
      <c r="B30" s="205">
        <v>43523</v>
      </c>
      <c r="C30" s="138" t="s">
        <v>261</v>
      </c>
      <c r="D30" s="630"/>
      <c r="E30" s="142" t="s">
        <v>68</v>
      </c>
      <c r="F30" s="143" t="s">
        <v>753</v>
      </c>
      <c r="G30" s="221" t="s">
        <v>226</v>
      </c>
      <c r="H30" s="271">
        <v>306.23</v>
      </c>
      <c r="I30" s="225">
        <f t="shared" si="0"/>
        <v>25.055227373140678</v>
      </c>
      <c r="J30" s="174">
        <f t="shared" si="1"/>
        <v>12.222200000000001</v>
      </c>
    </row>
    <row r="31" spans="1:10" s="6" customFormat="1" ht="49.2" x14ac:dyDescent="0.4">
      <c r="A31" s="136"/>
      <c r="B31" s="692">
        <v>43951</v>
      </c>
      <c r="C31" s="138" t="s">
        <v>149</v>
      </c>
      <c r="D31" s="203" t="s">
        <v>527</v>
      </c>
      <c r="E31" s="224" t="s">
        <v>426</v>
      </c>
      <c r="F31" s="146" t="s">
        <v>695</v>
      </c>
      <c r="G31" s="139"/>
      <c r="H31" s="271">
        <v>1114.3900000000001</v>
      </c>
      <c r="I31" s="225">
        <f t="shared" si="0"/>
        <v>91.17752941368984</v>
      </c>
      <c r="J31" s="174">
        <f t="shared" si="1"/>
        <v>12.222200000000001</v>
      </c>
    </row>
    <row r="32" spans="1:10" s="6" customFormat="1" ht="24.6" x14ac:dyDescent="0.4">
      <c r="A32" s="136"/>
      <c r="B32" s="694"/>
      <c r="C32" s="138" t="s">
        <v>271</v>
      </c>
      <c r="D32" s="628" t="s">
        <v>482</v>
      </c>
      <c r="E32" s="142" t="s">
        <v>68</v>
      </c>
      <c r="F32" s="143" t="s">
        <v>658</v>
      </c>
      <c r="G32" s="143"/>
      <c r="H32" s="271">
        <v>79.89</v>
      </c>
      <c r="I32" s="225">
        <f t="shared" si="0"/>
        <v>6.5364664299389634</v>
      </c>
      <c r="J32" s="174">
        <f t="shared" si="1"/>
        <v>12.222200000000001</v>
      </c>
    </row>
    <row r="33" spans="1:10" s="6" customFormat="1" ht="24.9" x14ac:dyDescent="0.4">
      <c r="A33" s="136"/>
      <c r="B33" s="692">
        <v>43888</v>
      </c>
      <c r="C33" s="695" t="s">
        <v>96</v>
      </c>
      <c r="D33" s="629"/>
      <c r="E33" s="142" t="s">
        <v>66</v>
      </c>
      <c r="F33" s="143" t="s">
        <v>727</v>
      </c>
      <c r="G33" s="221" t="s">
        <v>226</v>
      </c>
      <c r="H33" s="271">
        <v>53.26</v>
      </c>
      <c r="I33" s="225">
        <f t="shared" si="0"/>
        <v>4.357644286625975</v>
      </c>
      <c r="J33" s="174">
        <f t="shared" si="1"/>
        <v>12.222200000000001</v>
      </c>
    </row>
    <row r="34" spans="1:10" s="6" customFormat="1" ht="24.9" x14ac:dyDescent="0.4">
      <c r="A34" s="136"/>
      <c r="B34" s="694"/>
      <c r="C34" s="696"/>
      <c r="D34" s="629"/>
      <c r="E34" s="142" t="s">
        <v>66</v>
      </c>
      <c r="F34" s="143" t="s">
        <v>728</v>
      </c>
      <c r="G34" s="221" t="s">
        <v>226</v>
      </c>
      <c r="H34" s="271">
        <v>53.26</v>
      </c>
      <c r="I34" s="225">
        <f t="shared" si="0"/>
        <v>4.357644286625975</v>
      </c>
      <c r="J34" s="174">
        <f t="shared" si="1"/>
        <v>12.222200000000001</v>
      </c>
    </row>
    <row r="35" spans="1:10" ht="13.2" customHeight="1" x14ac:dyDescent="0.4">
      <c r="A35" s="136"/>
      <c r="B35" s="137">
        <v>43951</v>
      </c>
      <c r="C35" s="138" t="s">
        <v>142</v>
      </c>
      <c r="D35" s="630"/>
      <c r="E35" s="142" t="s">
        <v>68</v>
      </c>
      <c r="F35" s="143" t="s">
        <v>754</v>
      </c>
      <c r="G35" s="143"/>
      <c r="H35" s="271">
        <v>306.23</v>
      </c>
      <c r="I35" s="225">
        <f t="shared" si="0"/>
        <v>25.055227373140678</v>
      </c>
      <c r="J35" s="174">
        <f t="shared" si="1"/>
        <v>12.222200000000001</v>
      </c>
    </row>
    <row r="36" spans="1:10" ht="49.2" x14ac:dyDescent="0.4">
      <c r="A36" s="136"/>
      <c r="B36" s="137">
        <v>43980</v>
      </c>
      <c r="C36" s="138" t="s">
        <v>272</v>
      </c>
      <c r="D36" s="203" t="s">
        <v>528</v>
      </c>
      <c r="E36" s="224" t="s">
        <v>426</v>
      </c>
      <c r="F36" s="146" t="s">
        <v>696</v>
      </c>
      <c r="G36" s="139"/>
      <c r="H36" s="271">
        <v>982.58</v>
      </c>
      <c r="I36" s="225">
        <f t="shared" si="0"/>
        <v>80.393055260100468</v>
      </c>
      <c r="J36" s="174">
        <f t="shared" si="1"/>
        <v>12.222200000000001</v>
      </c>
    </row>
    <row r="37" spans="1:10" ht="24.6" x14ac:dyDescent="0.4">
      <c r="A37" s="136"/>
      <c r="B37" s="137">
        <v>43980</v>
      </c>
      <c r="C37" s="138" t="s">
        <v>273</v>
      </c>
      <c r="D37" s="628" t="s">
        <v>483</v>
      </c>
      <c r="E37" s="142" t="s">
        <v>68</v>
      </c>
      <c r="F37" s="143" t="s">
        <v>681</v>
      </c>
      <c r="G37" s="143"/>
      <c r="H37" s="271">
        <v>79.89</v>
      </c>
      <c r="I37" s="225">
        <f t="shared" si="0"/>
        <v>6.5364664299389634</v>
      </c>
      <c r="J37" s="174">
        <f t="shared" si="1"/>
        <v>12.222200000000001</v>
      </c>
    </row>
    <row r="38" spans="1:10" ht="24.9" x14ac:dyDescent="0.4">
      <c r="A38" s="136"/>
      <c r="B38" s="137">
        <v>43888</v>
      </c>
      <c r="C38" s="138" t="s">
        <v>262</v>
      </c>
      <c r="D38" s="629"/>
      <c r="E38" s="142" t="s">
        <v>67</v>
      </c>
      <c r="F38" s="143" t="s">
        <v>697</v>
      </c>
      <c r="G38" s="221" t="s">
        <v>226</v>
      </c>
      <c r="H38" s="271">
        <v>103.94</v>
      </c>
      <c r="I38" s="225">
        <f t="shared" si="0"/>
        <v>8.5041972803586905</v>
      </c>
      <c r="J38" s="174">
        <f t="shared" si="1"/>
        <v>12.222200000000001</v>
      </c>
    </row>
    <row r="39" spans="1:10" ht="24.9" x14ac:dyDescent="0.4">
      <c r="A39" s="136"/>
      <c r="B39" s="137">
        <v>43893</v>
      </c>
      <c r="C39" s="138" t="s">
        <v>274</v>
      </c>
      <c r="D39" s="629"/>
      <c r="E39" s="142" t="s">
        <v>67</v>
      </c>
      <c r="F39" s="143" t="s">
        <v>697</v>
      </c>
      <c r="G39" s="221" t="s">
        <v>226</v>
      </c>
      <c r="H39" s="271">
        <v>71.25</v>
      </c>
      <c r="I39" s="225">
        <f t="shared" si="0"/>
        <v>5.8295560537382789</v>
      </c>
      <c r="J39" s="174">
        <f t="shared" si="1"/>
        <v>12.222200000000001</v>
      </c>
    </row>
    <row r="40" spans="1:10" ht="24.6" x14ac:dyDescent="0.4">
      <c r="A40" s="136"/>
      <c r="B40" s="137">
        <v>43980</v>
      </c>
      <c r="C40" s="138" t="s">
        <v>275</v>
      </c>
      <c r="D40" s="629"/>
      <c r="E40" s="142" t="s">
        <v>67</v>
      </c>
      <c r="F40" s="143" t="s">
        <v>697</v>
      </c>
      <c r="G40" s="143"/>
      <c r="H40" s="150">
        <v>40.5</v>
      </c>
      <c r="I40" s="225">
        <f t="shared" si="0"/>
        <v>3.313642388440706</v>
      </c>
      <c r="J40" s="174">
        <f t="shared" si="1"/>
        <v>12.222200000000001</v>
      </c>
    </row>
    <row r="41" spans="1:10" ht="24.9" x14ac:dyDescent="0.4">
      <c r="A41" s="136"/>
      <c r="B41" s="692">
        <v>43888</v>
      </c>
      <c r="C41" s="695" t="s">
        <v>96</v>
      </c>
      <c r="D41" s="629"/>
      <c r="E41" s="142" t="s">
        <v>66</v>
      </c>
      <c r="F41" s="143" t="s">
        <v>729</v>
      </c>
      <c r="G41" s="221" t="s">
        <v>226</v>
      </c>
      <c r="H41" s="150">
        <v>16.71</v>
      </c>
      <c r="I41" s="225">
        <f t="shared" si="0"/>
        <v>1.3671843039714617</v>
      </c>
      <c r="J41" s="174">
        <f t="shared" si="1"/>
        <v>12.222200000000001</v>
      </c>
    </row>
    <row r="42" spans="1:10" ht="24.9" x14ac:dyDescent="0.4">
      <c r="A42" s="136"/>
      <c r="B42" s="694"/>
      <c r="C42" s="696"/>
      <c r="D42" s="629"/>
      <c r="E42" s="142" t="s">
        <v>66</v>
      </c>
      <c r="F42" s="143" t="s">
        <v>730</v>
      </c>
      <c r="G42" s="221" t="s">
        <v>226</v>
      </c>
      <c r="H42" s="150">
        <v>16.71</v>
      </c>
      <c r="I42" s="225">
        <f t="shared" si="0"/>
        <v>1.3671843039714617</v>
      </c>
      <c r="J42" s="174">
        <f t="shared" si="1"/>
        <v>12.222200000000001</v>
      </c>
    </row>
    <row r="43" spans="1:10" ht="13.2" customHeight="1" x14ac:dyDescent="0.4">
      <c r="A43" s="136"/>
      <c r="B43" s="692">
        <v>43980</v>
      </c>
      <c r="C43" s="138" t="s">
        <v>277</v>
      </c>
      <c r="D43" s="629"/>
      <c r="E43" s="142" t="s">
        <v>66</v>
      </c>
      <c r="F43" s="143" t="s">
        <v>729</v>
      </c>
      <c r="G43" s="143"/>
      <c r="H43" s="271">
        <v>36.549999999999997</v>
      </c>
      <c r="I43" s="225">
        <f t="shared" si="0"/>
        <v>2.9904599826545133</v>
      </c>
      <c r="J43" s="174">
        <f t="shared" si="1"/>
        <v>12.222200000000001</v>
      </c>
    </row>
    <row r="44" spans="1:10" ht="24.6" x14ac:dyDescent="0.4">
      <c r="A44" s="136"/>
      <c r="B44" s="694"/>
      <c r="C44" s="138" t="s">
        <v>277</v>
      </c>
      <c r="D44" s="629"/>
      <c r="E44" s="142" t="s">
        <v>66</v>
      </c>
      <c r="F44" s="143" t="s">
        <v>730</v>
      </c>
      <c r="G44" s="143"/>
      <c r="H44" s="271">
        <v>36.549999999999997</v>
      </c>
      <c r="I44" s="225">
        <f t="shared" si="0"/>
        <v>2.9904599826545133</v>
      </c>
      <c r="J44" s="174">
        <f t="shared" si="1"/>
        <v>12.222200000000001</v>
      </c>
    </row>
    <row r="45" spans="1:10" ht="24.6" x14ac:dyDescent="0.4">
      <c r="A45" s="136"/>
      <c r="B45" s="137">
        <v>43980</v>
      </c>
      <c r="C45" s="138" t="s">
        <v>276</v>
      </c>
      <c r="D45" s="630"/>
      <c r="E45" s="142" t="s">
        <v>68</v>
      </c>
      <c r="F45" s="143" t="s">
        <v>755</v>
      </c>
      <c r="G45" s="143"/>
      <c r="H45" s="271">
        <v>306.23</v>
      </c>
      <c r="I45" s="225">
        <f t="shared" si="0"/>
        <v>25.055227373140678</v>
      </c>
      <c r="J45" s="174">
        <f t="shared" si="1"/>
        <v>12.222200000000001</v>
      </c>
    </row>
    <row r="46" spans="1:10" ht="49.2" x14ac:dyDescent="0.4">
      <c r="A46" s="92"/>
      <c r="B46" s="699">
        <v>44009</v>
      </c>
      <c r="C46" s="138" t="s">
        <v>326</v>
      </c>
      <c r="D46" s="203" t="s">
        <v>529</v>
      </c>
      <c r="E46" s="224" t="s">
        <v>426</v>
      </c>
      <c r="F46" s="146" t="s">
        <v>698</v>
      </c>
      <c r="G46" s="139"/>
      <c r="H46" s="271">
        <v>982.59</v>
      </c>
      <c r="I46" s="225">
        <f t="shared" si="0"/>
        <v>80.393873443406264</v>
      </c>
      <c r="J46" s="174">
        <f t="shared" si="1"/>
        <v>12.222200000000001</v>
      </c>
    </row>
    <row r="47" spans="1:10" ht="24.6" x14ac:dyDescent="0.4">
      <c r="A47" s="92"/>
      <c r="B47" s="700"/>
      <c r="C47" s="138" t="s">
        <v>150</v>
      </c>
      <c r="D47" s="702" t="s">
        <v>484</v>
      </c>
      <c r="E47" s="142" t="s">
        <v>68</v>
      </c>
      <c r="F47" s="143" t="s">
        <v>663</v>
      </c>
      <c r="G47" s="143"/>
      <c r="H47" s="271">
        <v>79.88</v>
      </c>
      <c r="I47" s="225">
        <f t="shared" si="0"/>
        <v>6.5356482466331745</v>
      </c>
      <c r="J47" s="174">
        <f t="shared" si="1"/>
        <v>12.222200000000001</v>
      </c>
    </row>
    <row r="48" spans="1:10" ht="24.6" x14ac:dyDescent="0.4">
      <c r="A48" s="92"/>
      <c r="B48" s="700"/>
      <c r="C48" s="138" t="s">
        <v>154</v>
      </c>
      <c r="D48" s="703"/>
      <c r="E48" s="142" t="s">
        <v>67</v>
      </c>
      <c r="F48" s="143" t="s">
        <v>664</v>
      </c>
      <c r="G48" s="143"/>
      <c r="H48" s="271">
        <v>215.69</v>
      </c>
      <c r="I48" s="225">
        <f t="shared" si="0"/>
        <v>17.647395722537677</v>
      </c>
      <c r="J48" s="174">
        <f t="shared" si="1"/>
        <v>12.222200000000001</v>
      </c>
    </row>
    <row r="49" spans="1:13" ht="13.2" customHeight="1" x14ac:dyDescent="0.4">
      <c r="A49" s="92"/>
      <c r="B49" s="700"/>
      <c r="C49" s="138" t="s">
        <v>152</v>
      </c>
      <c r="D49" s="703"/>
      <c r="E49" s="142" t="s">
        <v>66</v>
      </c>
      <c r="F49" s="143" t="s">
        <v>731</v>
      </c>
      <c r="G49" s="143"/>
      <c r="H49" s="271">
        <v>53.26</v>
      </c>
      <c r="I49" s="225">
        <f t="shared" si="0"/>
        <v>4.357644286625975</v>
      </c>
      <c r="J49" s="174">
        <f t="shared" si="1"/>
        <v>12.222200000000001</v>
      </c>
    </row>
    <row r="50" spans="1:13" ht="24.6" x14ac:dyDescent="0.4">
      <c r="A50" s="92"/>
      <c r="B50" s="700"/>
      <c r="C50" s="138" t="s">
        <v>152</v>
      </c>
      <c r="D50" s="703"/>
      <c r="E50" s="142" t="s">
        <v>66</v>
      </c>
      <c r="F50" s="143" t="s">
        <v>732</v>
      </c>
      <c r="G50" s="143"/>
      <c r="H50" s="271">
        <v>53.26</v>
      </c>
      <c r="I50" s="225">
        <f t="shared" si="0"/>
        <v>4.357644286625975</v>
      </c>
      <c r="J50" s="174">
        <f t="shared" si="1"/>
        <v>12.222200000000001</v>
      </c>
    </row>
    <row r="51" spans="1:13" ht="24.6" x14ac:dyDescent="0.4">
      <c r="A51" s="92"/>
      <c r="B51" s="701"/>
      <c r="C51" s="138" t="s">
        <v>155</v>
      </c>
      <c r="D51" s="704"/>
      <c r="E51" s="142" t="s">
        <v>68</v>
      </c>
      <c r="F51" s="143" t="s">
        <v>756</v>
      </c>
      <c r="G51" s="143"/>
      <c r="H51" s="271">
        <v>306.23</v>
      </c>
      <c r="I51" s="225">
        <f t="shared" si="0"/>
        <v>25.055227373140678</v>
      </c>
      <c r="J51" s="174">
        <f t="shared" si="1"/>
        <v>12.222200000000001</v>
      </c>
    </row>
    <row r="52" spans="1:13" x14ac:dyDescent="0.4">
      <c r="A52" s="625" t="s">
        <v>345</v>
      </c>
      <c r="B52" s="626"/>
      <c r="C52" s="626"/>
      <c r="D52" s="626"/>
      <c r="E52" s="626"/>
      <c r="F52" s="627"/>
      <c r="G52" s="264"/>
      <c r="H52" s="213">
        <f>H21+H31+H36+H46</f>
        <v>4193.8500000000004</v>
      </c>
      <c r="I52" s="226">
        <f>I21+I31+I36+I46</f>
        <v>343.13380569782856</v>
      </c>
      <c r="J52" s="174">
        <f t="shared" si="1"/>
        <v>12.222200000000001</v>
      </c>
    </row>
    <row r="53" spans="1:13" ht="13.2" customHeight="1" x14ac:dyDescent="0.4">
      <c r="A53" s="625" t="s">
        <v>799</v>
      </c>
      <c r="B53" s="626"/>
      <c r="C53" s="626"/>
      <c r="D53" s="626"/>
      <c r="E53" s="626"/>
      <c r="F53" s="627"/>
      <c r="G53" s="372"/>
      <c r="H53" s="213">
        <f>SUM(H22:H51)-H52</f>
        <v>2950.1200000000008</v>
      </c>
      <c r="I53" s="226">
        <f>SUM(I22:I51)-I52</f>
        <v>241.37389340707881</v>
      </c>
      <c r="J53" s="174">
        <f t="shared" si="1"/>
        <v>12.222200000000001</v>
      </c>
    </row>
    <row r="54" spans="1:13" x14ac:dyDescent="0.4">
      <c r="A54" s="159"/>
      <c r="B54" s="697" t="s">
        <v>113</v>
      </c>
      <c r="C54" s="697"/>
      <c r="D54" s="697"/>
      <c r="E54" s="697"/>
      <c r="F54" s="698"/>
      <c r="G54" s="161"/>
      <c r="H54" s="162">
        <f>H52+H53</f>
        <v>7143.9700000000012</v>
      </c>
      <c r="I54" s="182">
        <f>I52+I53</f>
        <v>584.50769910490737</v>
      </c>
      <c r="J54" s="174">
        <f t="shared" si="1"/>
        <v>12.222200000000001</v>
      </c>
      <c r="L54" s="194"/>
      <c r="M54" s="194"/>
    </row>
    <row r="55" spans="1:13" x14ac:dyDescent="0.4">
      <c r="A55" s="640" t="str">
        <f>'Raport financiar'!A23</f>
        <v>2. Transport și servicii hoteliere</v>
      </c>
      <c r="B55" s="641"/>
      <c r="C55" s="641"/>
      <c r="D55" s="641"/>
      <c r="E55" s="641"/>
      <c r="F55" s="642"/>
      <c r="G55" s="267"/>
      <c r="H55" s="88"/>
      <c r="I55" s="228"/>
      <c r="J55" s="117"/>
    </row>
    <row r="56" spans="1:13" x14ac:dyDescent="0.4">
      <c r="A56" s="634" t="s">
        <v>207</v>
      </c>
      <c r="B56" s="635"/>
      <c r="C56" s="635"/>
      <c r="D56" s="635"/>
      <c r="E56" s="635"/>
      <c r="F56" s="166"/>
      <c r="G56" s="166"/>
      <c r="H56" s="167"/>
      <c r="I56" s="230"/>
      <c r="J56" s="168"/>
    </row>
    <row r="57" spans="1:13" ht="24.6" x14ac:dyDescent="0.4">
      <c r="A57" s="136"/>
      <c r="B57" s="185">
        <v>43956</v>
      </c>
      <c r="C57" s="138" t="s">
        <v>303</v>
      </c>
      <c r="D57" s="271" t="s">
        <v>470</v>
      </c>
      <c r="E57" s="271" t="s">
        <v>437</v>
      </c>
      <c r="F57" s="163" t="s">
        <v>315</v>
      </c>
      <c r="G57" s="163"/>
      <c r="H57" s="150">
        <v>98</v>
      </c>
      <c r="I57" s="174">
        <f>H57/J57</f>
        <v>8.0181963967207199</v>
      </c>
      <c r="J57" s="174">
        <f>$D$83</f>
        <v>12.222200000000001</v>
      </c>
    </row>
    <row r="58" spans="1:13" ht="24.6" x14ac:dyDescent="0.4">
      <c r="A58" s="136"/>
      <c r="B58" s="185">
        <v>43956</v>
      </c>
      <c r="C58" s="138" t="s">
        <v>303</v>
      </c>
      <c r="D58" s="271" t="s">
        <v>471</v>
      </c>
      <c r="E58" s="344" t="s">
        <v>437</v>
      </c>
      <c r="F58" s="163" t="s">
        <v>316</v>
      </c>
      <c r="G58" s="163"/>
      <c r="H58" s="150">
        <v>46</v>
      </c>
      <c r="I58" s="174">
        <f>H58/J58</f>
        <v>3.7636432066240117</v>
      </c>
      <c r="J58" s="174">
        <f>$D$83</f>
        <v>12.222200000000001</v>
      </c>
    </row>
    <row r="59" spans="1:13" ht="24.6" x14ac:dyDescent="0.4">
      <c r="A59" s="136"/>
      <c r="B59" s="185">
        <v>43956</v>
      </c>
      <c r="C59" s="138" t="s">
        <v>158</v>
      </c>
      <c r="D59" s="271" t="s">
        <v>472</v>
      </c>
      <c r="E59" s="271" t="s">
        <v>438</v>
      </c>
      <c r="F59" s="163" t="s">
        <v>316</v>
      </c>
      <c r="G59" s="163"/>
      <c r="H59" s="150">
        <v>46</v>
      </c>
      <c r="I59" s="174">
        <f>H59/J59</f>
        <v>3.7636432066240117</v>
      </c>
      <c r="J59" s="174">
        <f>$D$83</f>
        <v>12.222200000000001</v>
      </c>
    </row>
    <row r="60" spans="1:13" x14ac:dyDescent="0.4">
      <c r="A60" s="652" t="s">
        <v>335</v>
      </c>
      <c r="B60" s="653"/>
      <c r="C60" s="653"/>
      <c r="D60" s="653"/>
      <c r="E60" s="653"/>
      <c r="F60" s="654"/>
      <c r="G60" s="265"/>
      <c r="H60" s="165">
        <f>SUM(H57:H59)</f>
        <v>190</v>
      </c>
      <c r="I60" s="226">
        <f>SUM(I57:I59)</f>
        <v>15.545482809968744</v>
      </c>
      <c r="J60" s="174">
        <f>$D$83</f>
        <v>12.222200000000001</v>
      </c>
    </row>
    <row r="61" spans="1:13" x14ac:dyDescent="0.4">
      <c r="A61" s="159"/>
      <c r="B61" s="705" t="s">
        <v>114</v>
      </c>
      <c r="C61" s="705"/>
      <c r="D61" s="705"/>
      <c r="E61" s="705"/>
      <c r="F61" s="705"/>
      <c r="G61" s="235"/>
      <c r="H61" s="162">
        <f>H60</f>
        <v>190</v>
      </c>
      <c r="I61" s="162">
        <f>I60</f>
        <v>15.545482809968744</v>
      </c>
      <c r="J61" s="174">
        <f>$D$83</f>
        <v>12.222200000000001</v>
      </c>
    </row>
    <row r="62" spans="1:13" x14ac:dyDescent="0.4">
      <c r="A62" s="640" t="str">
        <f>'Raport financiar'!A30</f>
        <v>4. Cheltuieli administrative</v>
      </c>
      <c r="B62" s="641"/>
      <c r="C62" s="641"/>
      <c r="D62" s="641"/>
      <c r="E62" s="641"/>
      <c r="F62" s="642"/>
      <c r="G62" s="267"/>
      <c r="H62" s="169"/>
      <c r="I62" s="231"/>
      <c r="J62" s="170"/>
    </row>
    <row r="63" spans="1:13" x14ac:dyDescent="0.4">
      <c r="A63" s="643" t="s">
        <v>213</v>
      </c>
      <c r="B63" s="644"/>
      <c r="C63" s="644"/>
      <c r="D63" s="644"/>
      <c r="E63" s="645"/>
      <c r="F63" s="166"/>
      <c r="G63" s="166"/>
      <c r="H63" s="167"/>
      <c r="I63" s="230"/>
      <c r="J63" s="168"/>
    </row>
    <row r="64" spans="1:13" x14ac:dyDescent="0.4">
      <c r="A64" s="136"/>
      <c r="B64" s="137">
        <v>43887</v>
      </c>
      <c r="C64" s="621" t="s">
        <v>73</v>
      </c>
      <c r="D64" s="622"/>
      <c r="E64" s="139" t="s">
        <v>91</v>
      </c>
      <c r="F64" s="139" t="s">
        <v>72</v>
      </c>
      <c r="G64" s="139"/>
      <c r="H64" s="150">
        <v>32</v>
      </c>
      <c r="I64" s="174">
        <f>H64/J64</f>
        <v>2.6181865785210516</v>
      </c>
      <c r="J64" s="174">
        <f t="shared" ref="J64:J79" si="2">$D$83</f>
        <v>12.222200000000001</v>
      </c>
    </row>
    <row r="65" spans="1:10" x14ac:dyDescent="0.4">
      <c r="A65" s="136"/>
      <c r="B65" s="137">
        <v>43888</v>
      </c>
      <c r="C65" s="621" t="s">
        <v>340</v>
      </c>
      <c r="D65" s="622"/>
      <c r="E65" s="139" t="s">
        <v>91</v>
      </c>
      <c r="F65" s="139" t="s">
        <v>72</v>
      </c>
      <c r="G65" s="139"/>
      <c r="H65" s="150">
        <v>105.8</v>
      </c>
      <c r="I65" s="174">
        <f>H65/J65</f>
        <v>8.6563793752352272</v>
      </c>
      <c r="J65" s="174">
        <f t="shared" si="2"/>
        <v>12.222200000000001</v>
      </c>
    </row>
    <row r="66" spans="1:10" x14ac:dyDescent="0.4">
      <c r="A66" s="136"/>
      <c r="B66" s="137">
        <v>43893</v>
      </c>
      <c r="C66" s="621" t="s">
        <v>73</v>
      </c>
      <c r="D66" s="622"/>
      <c r="E66" s="139" t="s">
        <v>91</v>
      </c>
      <c r="F66" s="139" t="s">
        <v>72</v>
      </c>
      <c r="G66" s="139"/>
      <c r="H66" s="150">
        <v>32</v>
      </c>
      <c r="I66" s="174">
        <f t="shared" ref="I66:I77" si="3">H66/J66</f>
        <v>2.6181865785210516</v>
      </c>
      <c r="J66" s="174">
        <f t="shared" si="2"/>
        <v>12.222200000000001</v>
      </c>
    </row>
    <row r="67" spans="1:10" x14ac:dyDescent="0.4">
      <c r="A67" s="136"/>
      <c r="B67" s="137">
        <v>43895</v>
      </c>
      <c r="C67" s="621" t="s">
        <v>340</v>
      </c>
      <c r="D67" s="622"/>
      <c r="E67" s="139" t="s">
        <v>91</v>
      </c>
      <c r="F67" s="139" t="s">
        <v>72</v>
      </c>
      <c r="G67" s="139"/>
      <c r="H67" s="150">
        <v>4</v>
      </c>
      <c r="I67" s="174">
        <f t="shared" si="3"/>
        <v>0.32727332231513145</v>
      </c>
      <c r="J67" s="174">
        <f t="shared" si="2"/>
        <v>12.222200000000001</v>
      </c>
    </row>
    <row r="68" spans="1:10" x14ac:dyDescent="0.4">
      <c r="A68" s="136"/>
      <c r="B68" s="137">
        <v>43901</v>
      </c>
      <c r="C68" s="621" t="s">
        <v>340</v>
      </c>
      <c r="D68" s="622"/>
      <c r="E68" s="139" t="s">
        <v>91</v>
      </c>
      <c r="F68" s="139" t="s">
        <v>72</v>
      </c>
      <c r="G68" s="139"/>
      <c r="H68" s="150">
        <v>8</v>
      </c>
      <c r="I68" s="174">
        <f t="shared" si="3"/>
        <v>0.65454664463026291</v>
      </c>
      <c r="J68" s="174">
        <f t="shared" si="2"/>
        <v>12.222200000000001</v>
      </c>
    </row>
    <row r="69" spans="1:10" x14ac:dyDescent="0.4">
      <c r="A69" s="136"/>
      <c r="B69" s="137">
        <v>43917</v>
      </c>
      <c r="C69" s="621" t="s">
        <v>341</v>
      </c>
      <c r="D69" s="622"/>
      <c r="E69" s="139" t="s">
        <v>91</v>
      </c>
      <c r="F69" s="139" t="s">
        <v>72</v>
      </c>
      <c r="G69" s="139"/>
      <c r="H69" s="150">
        <v>102.01</v>
      </c>
      <c r="I69" s="174">
        <f t="shared" si="3"/>
        <v>8.3462879023416399</v>
      </c>
      <c r="J69" s="174">
        <f t="shared" si="2"/>
        <v>12.222200000000001</v>
      </c>
    </row>
    <row r="70" spans="1:10" x14ac:dyDescent="0.4">
      <c r="A70" s="136"/>
      <c r="B70" s="137">
        <v>43918</v>
      </c>
      <c r="C70" s="621" t="s">
        <v>340</v>
      </c>
      <c r="D70" s="622"/>
      <c r="E70" s="139" t="s">
        <v>91</v>
      </c>
      <c r="F70" s="139" t="s">
        <v>72</v>
      </c>
      <c r="G70" s="139"/>
      <c r="H70" s="150">
        <v>14</v>
      </c>
      <c r="I70" s="174">
        <f t="shared" si="3"/>
        <v>1.1454566281029601</v>
      </c>
      <c r="J70" s="174">
        <f t="shared" si="2"/>
        <v>12.222200000000001</v>
      </c>
    </row>
    <row r="71" spans="1:10" x14ac:dyDescent="0.4">
      <c r="A71" s="136"/>
      <c r="B71" s="137">
        <v>43930</v>
      </c>
      <c r="C71" s="621" t="s">
        <v>340</v>
      </c>
      <c r="D71" s="622"/>
      <c r="E71" s="139" t="s">
        <v>91</v>
      </c>
      <c r="F71" s="139" t="s">
        <v>72</v>
      </c>
      <c r="G71" s="139"/>
      <c r="H71" s="150">
        <v>4</v>
      </c>
      <c r="I71" s="174">
        <f t="shared" si="3"/>
        <v>0.32727332231513145</v>
      </c>
      <c r="J71" s="174">
        <f t="shared" si="2"/>
        <v>12.222200000000001</v>
      </c>
    </row>
    <row r="72" spans="1:10" x14ac:dyDescent="0.4">
      <c r="A72" s="136"/>
      <c r="B72" s="137">
        <v>43939</v>
      </c>
      <c r="C72" s="621" t="s">
        <v>340</v>
      </c>
      <c r="D72" s="622"/>
      <c r="E72" s="139" t="s">
        <v>91</v>
      </c>
      <c r="F72" s="139" t="s">
        <v>72</v>
      </c>
      <c r="G72" s="139"/>
      <c r="H72" s="150">
        <v>12</v>
      </c>
      <c r="I72" s="174">
        <f t="shared" si="3"/>
        <v>0.98181996694539442</v>
      </c>
      <c r="J72" s="174">
        <f t="shared" si="2"/>
        <v>12.222200000000001</v>
      </c>
    </row>
    <row r="73" spans="1:10" x14ac:dyDescent="0.4">
      <c r="A73" s="136"/>
      <c r="B73" s="137">
        <v>43946</v>
      </c>
      <c r="C73" s="621" t="s">
        <v>340</v>
      </c>
      <c r="D73" s="622"/>
      <c r="E73" s="139" t="s">
        <v>91</v>
      </c>
      <c r="F73" s="139" t="s">
        <v>72</v>
      </c>
      <c r="G73" s="139"/>
      <c r="H73" s="150">
        <v>20</v>
      </c>
      <c r="I73" s="174">
        <f t="shared" si="3"/>
        <v>1.6363666115756572</v>
      </c>
      <c r="J73" s="174">
        <f t="shared" si="2"/>
        <v>12.222200000000001</v>
      </c>
    </row>
    <row r="74" spans="1:10" x14ac:dyDescent="0.4">
      <c r="A74" s="136"/>
      <c r="B74" s="137">
        <v>43956</v>
      </c>
      <c r="C74" s="621" t="s">
        <v>341</v>
      </c>
      <c r="D74" s="622"/>
      <c r="E74" s="139" t="s">
        <v>91</v>
      </c>
      <c r="F74" s="139" t="s">
        <v>72</v>
      </c>
      <c r="G74" s="139"/>
      <c r="H74" s="150">
        <v>13.7</v>
      </c>
      <c r="I74" s="174">
        <f t="shared" si="3"/>
        <v>1.1209111289293252</v>
      </c>
      <c r="J74" s="174">
        <f t="shared" si="2"/>
        <v>12.222200000000001</v>
      </c>
    </row>
    <row r="75" spans="1:10" x14ac:dyDescent="0.4">
      <c r="A75" s="136"/>
      <c r="B75" s="137">
        <v>43979</v>
      </c>
      <c r="C75" s="621" t="s">
        <v>73</v>
      </c>
      <c r="D75" s="622"/>
      <c r="E75" s="139" t="s">
        <v>91</v>
      </c>
      <c r="F75" s="139" t="s">
        <v>72</v>
      </c>
      <c r="G75" s="139"/>
      <c r="H75" s="150">
        <v>24</v>
      </c>
      <c r="I75" s="174">
        <f t="shared" si="3"/>
        <v>1.9636399338907888</v>
      </c>
      <c r="J75" s="174">
        <f t="shared" si="2"/>
        <v>12.222200000000001</v>
      </c>
    </row>
    <row r="76" spans="1:10" x14ac:dyDescent="0.4">
      <c r="A76" s="136"/>
      <c r="B76" s="137">
        <v>43980</v>
      </c>
      <c r="C76" s="621" t="s">
        <v>73</v>
      </c>
      <c r="D76" s="622"/>
      <c r="E76" s="139" t="s">
        <v>91</v>
      </c>
      <c r="F76" s="139" t="s">
        <v>72</v>
      </c>
      <c r="G76" s="139"/>
      <c r="H76" s="150">
        <v>61.45</v>
      </c>
      <c r="I76" s="174">
        <f t="shared" si="3"/>
        <v>5.0277364140662071</v>
      </c>
      <c r="J76" s="174">
        <f t="shared" si="2"/>
        <v>12.222200000000001</v>
      </c>
    </row>
    <row r="77" spans="1:10" x14ac:dyDescent="0.4">
      <c r="A77" s="178"/>
      <c r="B77" s="137">
        <v>43968</v>
      </c>
      <c r="C77" s="621" t="s">
        <v>340</v>
      </c>
      <c r="D77" s="622"/>
      <c r="E77" s="139" t="s">
        <v>91</v>
      </c>
      <c r="F77" s="139" t="s">
        <v>72</v>
      </c>
      <c r="G77" s="139"/>
      <c r="H77" s="150">
        <v>8</v>
      </c>
      <c r="I77" s="174">
        <f t="shared" si="3"/>
        <v>0.65454664463026291</v>
      </c>
      <c r="J77" s="174">
        <f t="shared" si="2"/>
        <v>12.222200000000001</v>
      </c>
    </row>
    <row r="78" spans="1:10" x14ac:dyDescent="0.4">
      <c r="A78" s="637" t="s">
        <v>346</v>
      </c>
      <c r="B78" s="638"/>
      <c r="C78" s="638"/>
      <c r="D78" s="638"/>
      <c r="E78" s="638"/>
      <c r="F78" s="639"/>
      <c r="G78" s="218"/>
      <c r="H78" s="165">
        <f>SUM(H64:H77)</f>
        <v>440.96</v>
      </c>
      <c r="I78" s="158">
        <f>SUM(I64:I77)</f>
        <v>36.078611052020094</v>
      </c>
      <c r="J78" s="174">
        <f t="shared" si="2"/>
        <v>12.222200000000001</v>
      </c>
    </row>
    <row r="79" spans="1:10" x14ac:dyDescent="0.4">
      <c r="A79" s="172"/>
      <c r="B79" s="173"/>
      <c r="C79" s="706" t="s">
        <v>121</v>
      </c>
      <c r="D79" s="706"/>
      <c r="E79" s="706"/>
      <c r="F79" s="707"/>
      <c r="G79" s="161"/>
      <c r="H79" s="162">
        <f>H78</f>
        <v>440.96</v>
      </c>
      <c r="I79" s="182">
        <f>I78</f>
        <v>36.078611052020094</v>
      </c>
      <c r="J79" s="174">
        <f t="shared" si="2"/>
        <v>12.222200000000001</v>
      </c>
    </row>
    <row r="80" spans="1:10" x14ac:dyDescent="0.4">
      <c r="A80" s="6"/>
      <c r="B80" s="11"/>
      <c r="C80" s="11"/>
      <c r="D80" s="11"/>
      <c r="E80" s="12"/>
      <c r="F80" s="6"/>
      <c r="G80" s="6"/>
      <c r="H80" s="6"/>
      <c r="I80" s="233"/>
      <c r="J80" s="25"/>
    </row>
    <row r="81" spans="1:10" ht="12.6" thickBot="1" x14ac:dyDescent="0.45">
      <c r="A81" s="6"/>
      <c r="B81" s="11"/>
      <c r="C81" s="11"/>
      <c r="D81" s="11"/>
      <c r="E81" s="12"/>
      <c r="F81" s="15"/>
      <c r="G81" s="15"/>
      <c r="H81" s="16"/>
      <c r="I81" s="233"/>
      <c r="J81" s="118"/>
    </row>
    <row r="82" spans="1:10" ht="12.6" thickBot="1" x14ac:dyDescent="0.45">
      <c r="A82" s="6"/>
      <c r="B82" s="17"/>
      <c r="C82" s="17"/>
      <c r="D82" s="17"/>
      <c r="E82" s="17"/>
      <c r="F82" s="135" t="s">
        <v>313</v>
      </c>
      <c r="G82" s="135"/>
      <c r="H82" s="134">
        <f>H54+H61+H79</f>
        <v>7774.9300000000012</v>
      </c>
      <c r="I82" s="134">
        <f>I54+I61+I79</f>
        <v>636.13179296689611</v>
      </c>
      <c r="J82" s="25"/>
    </row>
    <row r="83" spans="1:10" x14ac:dyDescent="0.4">
      <c r="A83" s="6"/>
      <c r="B83" s="25" t="s">
        <v>38</v>
      </c>
      <c r="C83" s="6"/>
      <c r="D83" s="24">
        <v>12.222200000000001</v>
      </c>
      <c r="E83" s="24"/>
      <c r="F83" s="6"/>
      <c r="G83" s="6"/>
      <c r="H83" s="19"/>
      <c r="I83" s="6"/>
      <c r="J83" s="25"/>
    </row>
    <row r="84" spans="1:10" x14ac:dyDescent="0.4">
      <c r="A84" s="6"/>
      <c r="B84" s="20" t="s">
        <v>23</v>
      </c>
      <c r="C84" s="20"/>
      <c r="D84" s="20"/>
      <c r="E84" s="6"/>
      <c r="F84" s="6"/>
      <c r="G84" s="6"/>
      <c r="H84" s="19"/>
      <c r="I84" s="6"/>
      <c r="J84" s="25"/>
    </row>
    <row r="85" spans="1:10" ht="17.7" x14ac:dyDescent="0.4">
      <c r="A85" s="6"/>
      <c r="B85" s="21"/>
      <c r="C85" s="21"/>
      <c r="D85" s="21"/>
      <c r="E85" s="6"/>
      <c r="F85" s="25"/>
      <c r="G85" s="25"/>
      <c r="H85" s="19"/>
      <c r="I85" s="6"/>
      <c r="J85" s="25"/>
    </row>
    <row r="86" spans="1:10" ht="12.6" x14ac:dyDescent="0.4">
      <c r="A86" s="6"/>
      <c r="B86" s="22" t="s">
        <v>420</v>
      </c>
      <c r="C86" s="22"/>
      <c r="D86" s="22"/>
      <c r="E86" s="22"/>
      <c r="F86" s="22"/>
      <c r="G86" s="19"/>
      <c r="H86" s="6"/>
      <c r="I86" s="25"/>
      <c r="J86" s="6"/>
    </row>
    <row r="87" spans="1:10" ht="12.6" x14ac:dyDescent="0.4">
      <c r="A87" s="6"/>
      <c r="B87" s="22"/>
      <c r="C87" s="22"/>
      <c r="D87" s="22"/>
      <c r="E87" s="22"/>
      <c r="F87" s="22"/>
      <c r="G87" s="19"/>
      <c r="H87" s="6"/>
      <c r="I87" s="25"/>
      <c r="J87" s="6"/>
    </row>
    <row r="88" spans="1:10" ht="12.6" x14ac:dyDescent="0.4">
      <c r="A88" s="6"/>
      <c r="B88" s="22" t="s">
        <v>421</v>
      </c>
      <c r="C88" s="22"/>
      <c r="D88" s="22"/>
      <c r="E88" s="22"/>
      <c r="F88" s="22"/>
      <c r="G88" s="19"/>
      <c r="H88" s="6"/>
      <c r="I88" s="25"/>
      <c r="J88" s="6"/>
    </row>
    <row r="89" spans="1:10" x14ac:dyDescent="0.4">
      <c r="B89" s="6"/>
      <c r="C89" s="6"/>
      <c r="D89" s="6"/>
      <c r="G89" s="2"/>
    </row>
    <row r="90" spans="1:10" x14ac:dyDescent="0.4">
      <c r="B90" s="6"/>
      <c r="C90" s="6"/>
      <c r="D90" s="6"/>
      <c r="G90" s="2"/>
    </row>
    <row r="91" spans="1:10" ht="12.6" x14ac:dyDescent="0.4">
      <c r="B91" s="6"/>
      <c r="C91" s="6"/>
      <c r="D91" s="23" t="s">
        <v>18</v>
      </c>
      <c r="G91" s="2"/>
    </row>
    <row r="92" spans="1:10" x14ac:dyDescent="0.4">
      <c r="A92" s="6"/>
      <c r="B92" s="6"/>
      <c r="C92" s="6"/>
      <c r="D92" s="6"/>
      <c r="E92" s="6"/>
      <c r="F92" s="6"/>
      <c r="G92" s="6"/>
      <c r="H92" s="19"/>
      <c r="I92" s="6"/>
      <c r="J92" s="25"/>
    </row>
    <row r="93" spans="1:10" x14ac:dyDescent="0.4">
      <c r="A93" s="6"/>
      <c r="B93" s="25" t="s">
        <v>485</v>
      </c>
      <c r="C93" s="6"/>
      <c r="D93" s="6"/>
      <c r="E93" s="6"/>
      <c r="F93" s="6"/>
      <c r="G93" s="6"/>
      <c r="H93" s="19"/>
      <c r="I93" s="6"/>
      <c r="J93" s="25"/>
    </row>
    <row r="94" spans="1:10" ht="24.9" x14ac:dyDescent="0.4">
      <c r="A94" s="6"/>
      <c r="B94" s="219" t="s">
        <v>327</v>
      </c>
      <c r="C94" s="6"/>
      <c r="D94" s="6"/>
      <c r="E94" s="6"/>
      <c r="F94" s="6"/>
      <c r="G94" s="6"/>
      <c r="H94" s="19"/>
      <c r="I94" s="6"/>
      <c r="J94" s="25"/>
    </row>
    <row r="95" spans="1:10" x14ac:dyDescent="0.4">
      <c r="A95" s="6"/>
      <c r="B95" s="6"/>
      <c r="C95" s="6"/>
      <c r="D95" s="6"/>
      <c r="E95" s="6"/>
      <c r="F95" s="6"/>
      <c r="G95" s="6"/>
      <c r="H95" s="19"/>
      <c r="I95" s="6"/>
      <c r="J95" s="25"/>
    </row>
  </sheetData>
  <mergeCells count="51">
    <mergeCell ref="C79:F79"/>
    <mergeCell ref="A78:F78"/>
    <mergeCell ref="C75:D75"/>
    <mergeCell ref="C76:D76"/>
    <mergeCell ref="C77:D77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70:D70"/>
    <mergeCell ref="A62:F62"/>
    <mergeCell ref="A63:E63"/>
    <mergeCell ref="C64:D64"/>
    <mergeCell ref="A56:E56"/>
    <mergeCell ref="A60:F60"/>
    <mergeCell ref="B61:F61"/>
    <mergeCell ref="D27:D30"/>
    <mergeCell ref="B28:B29"/>
    <mergeCell ref="C41:C42"/>
    <mergeCell ref="B43:B44"/>
    <mergeCell ref="B54:F54"/>
    <mergeCell ref="B46:B51"/>
    <mergeCell ref="B31:B32"/>
    <mergeCell ref="D32:D35"/>
    <mergeCell ref="D47:D51"/>
    <mergeCell ref="A52:F52"/>
    <mergeCell ref="A53:F53"/>
    <mergeCell ref="A55:F55"/>
    <mergeCell ref="B33:B34"/>
    <mergeCell ref="C33:C34"/>
    <mergeCell ref="D37:D45"/>
    <mergeCell ref="B41:B42"/>
    <mergeCell ref="J16:J17"/>
    <mergeCell ref="A20:F20"/>
    <mergeCell ref="B21:B25"/>
    <mergeCell ref="D22:D25"/>
    <mergeCell ref="E12:I12"/>
    <mergeCell ref="A19:F19"/>
    <mergeCell ref="A16:A17"/>
    <mergeCell ref="E8:I8"/>
    <mergeCell ref="E9:I9"/>
    <mergeCell ref="E10:I10"/>
    <mergeCell ref="E13:I13"/>
    <mergeCell ref="B16:C16"/>
    <mergeCell ref="D16:F16"/>
    <mergeCell ref="E11:I11"/>
  </mergeCells>
  <phoneticPr fontId="14" type="noConversion"/>
  <pageMargins left="0.75" right="0.75" top="1" bottom="1" header="0.5" footer="0.5"/>
  <pageSetup paperSize="9" scale="72" orientation="landscape" horizontalDpi="1200" verticalDpi="1200" r:id="rId1"/>
  <headerFooter alignWithMargins="0"/>
  <ignoredErrors>
    <ignoredError sqref="H5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</sheetPr>
  <dimension ref="A1:J180"/>
  <sheetViews>
    <sheetView topLeftCell="A124" zoomScale="90" zoomScaleNormal="90" workbookViewId="0">
      <selection activeCell="H147" sqref="H147"/>
    </sheetView>
  </sheetViews>
  <sheetFormatPr defaultRowHeight="12.3" x14ac:dyDescent="0.4"/>
  <cols>
    <col min="1" max="1" width="6.44140625" customWidth="1"/>
    <col min="2" max="2" width="12.109375" customWidth="1"/>
    <col min="3" max="3" width="14.33203125" customWidth="1"/>
    <col min="4" max="4" width="36.109375" customWidth="1"/>
    <col min="5" max="5" width="20" customWidth="1"/>
    <col min="6" max="6" width="30.33203125" customWidth="1"/>
    <col min="7" max="7" width="11" style="1" customWidth="1"/>
    <col min="8" max="8" width="12" customWidth="1"/>
    <col min="9" max="9" width="11" customWidth="1"/>
  </cols>
  <sheetData>
    <row r="1" spans="1:10" s="62" customFormat="1" ht="21" customHeight="1" x14ac:dyDescent="0.4">
      <c r="A1" s="64" t="s">
        <v>409</v>
      </c>
      <c r="B1" s="65"/>
      <c r="C1" s="65"/>
      <c r="D1" s="65"/>
      <c r="E1" s="65"/>
      <c r="F1" s="66"/>
      <c r="G1" s="18"/>
      <c r="H1" s="67" t="s">
        <v>15</v>
      </c>
      <c r="I1" s="109" t="s">
        <v>15</v>
      </c>
    </row>
    <row r="2" spans="1:10" s="62" customFormat="1" ht="21" customHeight="1" x14ac:dyDescent="0.4">
      <c r="A2" s="64" t="s">
        <v>474</v>
      </c>
      <c r="E2" s="62" t="s">
        <v>410</v>
      </c>
      <c r="F2" s="66"/>
      <c r="G2" s="66"/>
      <c r="H2" s="67" t="s">
        <v>21</v>
      </c>
      <c r="I2" s="109" t="s">
        <v>21</v>
      </c>
    </row>
    <row r="3" spans="1:10" s="62" customFormat="1" ht="21" customHeight="1" x14ac:dyDescent="0.4">
      <c r="G3" s="66"/>
      <c r="H3" s="22"/>
      <c r="I3" s="110"/>
    </row>
    <row r="4" spans="1:10" s="62" customFormat="1" ht="21" customHeight="1" x14ac:dyDescent="0.4">
      <c r="A4" s="309" t="s">
        <v>407</v>
      </c>
      <c r="B4" s="304"/>
      <c r="C4" s="304"/>
      <c r="D4" s="304"/>
      <c r="E4" s="305" t="str">
        <f>'Raport financiar'!C4</f>
        <v>Asociația Obștească ”Galbenă Gutue”</v>
      </c>
      <c r="I4" s="25"/>
    </row>
    <row r="5" spans="1:10" s="62" customFormat="1" ht="16.350000000000001" customHeight="1" x14ac:dyDescent="0.4">
      <c r="A5" s="310" t="s">
        <v>52</v>
      </c>
      <c r="B5" s="304"/>
      <c r="C5" s="304"/>
      <c r="D5" s="304"/>
      <c r="E5" s="68"/>
      <c r="F5" s="68"/>
      <c r="G5" s="22"/>
      <c r="I5" s="25"/>
    </row>
    <row r="6" spans="1:10" s="62" customFormat="1" ht="17.25" customHeight="1" x14ac:dyDescent="0.4">
      <c r="A6" s="63"/>
      <c r="E6" s="68"/>
      <c r="F6" s="23"/>
      <c r="G6" s="68"/>
      <c r="H6" s="68"/>
      <c r="I6" s="111"/>
    </row>
    <row r="7" spans="1:10" s="62" customFormat="1" ht="17.100000000000001" customHeight="1" x14ac:dyDescent="0.4">
      <c r="B7" s="64" t="s">
        <v>12</v>
      </c>
      <c r="C7" s="64"/>
      <c r="D7" s="64"/>
      <c r="E7" s="22" t="str">
        <f>'Raport financiar'!C7</f>
        <v>Chisinau, str. Stefan cel Mare 1, of. 1</v>
      </c>
      <c r="G7" s="18" t="s">
        <v>14</v>
      </c>
      <c r="H7" s="63" t="s">
        <v>650</v>
      </c>
      <c r="I7" s="112"/>
    </row>
    <row r="8" spans="1:10" s="62" customFormat="1" ht="17.100000000000001" customHeight="1" x14ac:dyDescent="0.4">
      <c r="B8" s="64" t="s">
        <v>22</v>
      </c>
      <c r="C8" s="64"/>
      <c r="D8" s="64"/>
      <c r="E8" s="646" t="str">
        <f>'Raport financiar'!C8</f>
        <v>373 22 123456</v>
      </c>
      <c r="F8" s="647"/>
      <c r="G8" s="647"/>
      <c r="H8" s="647"/>
      <c r="I8" s="647"/>
    </row>
    <row r="9" spans="1:10" s="62" customFormat="1" ht="17.100000000000001" customHeight="1" x14ac:dyDescent="0.4">
      <c r="B9" s="64" t="s">
        <v>9</v>
      </c>
      <c r="C9" s="64"/>
      <c r="D9" s="64"/>
      <c r="E9" s="646">
        <f>'Raport financiar'!C9</f>
        <v>12345</v>
      </c>
      <c r="F9" s="647"/>
      <c r="G9" s="647"/>
      <c r="H9" s="647"/>
      <c r="I9" s="647"/>
    </row>
    <row r="10" spans="1:10" s="62" customFormat="1" ht="17.100000000000001" customHeight="1" x14ac:dyDescent="0.4">
      <c r="B10" s="64" t="s">
        <v>51</v>
      </c>
      <c r="C10" s="64"/>
      <c r="D10" s="64"/>
      <c r="E10" s="651" t="str">
        <f>'Raport financiar'!C10</f>
        <v>01.08.2019</v>
      </c>
      <c r="F10" s="647"/>
      <c r="G10" s="647"/>
      <c r="H10" s="647"/>
      <c r="I10" s="647"/>
    </row>
    <row r="11" spans="1:10" s="62" customFormat="1" ht="17.100000000000001" customHeight="1" x14ac:dyDescent="0.4">
      <c r="B11" s="83" t="s">
        <v>27</v>
      </c>
      <c r="C11" s="83"/>
      <c r="D11" s="83"/>
      <c r="E11" s="646" t="s">
        <v>479</v>
      </c>
      <c r="F11" s="647"/>
      <c r="G11" s="647"/>
      <c r="H11" s="647"/>
      <c r="I11" s="647"/>
    </row>
    <row r="12" spans="1:10" s="62" customFormat="1" ht="17.100000000000001" customHeight="1" x14ac:dyDescent="0.4">
      <c r="B12" s="64" t="s">
        <v>783</v>
      </c>
      <c r="C12" s="64"/>
      <c r="D12" s="64"/>
      <c r="E12" s="646" t="str">
        <f>'Raport financiar'!C12</f>
        <v>"Egalitate și Participoare Civică"</v>
      </c>
      <c r="F12" s="647"/>
      <c r="G12" s="647"/>
      <c r="H12" s="647"/>
      <c r="I12" s="647"/>
    </row>
    <row r="13" spans="1:10" s="62" customFormat="1" ht="22.2" customHeight="1" x14ac:dyDescent="0.4">
      <c r="B13" s="64" t="s">
        <v>11</v>
      </c>
      <c r="C13" s="64"/>
      <c r="D13" s="64"/>
      <c r="E13" s="646" t="str">
        <f>'Raport financiar'!C13</f>
        <v>„Discriminarea şi Diversitatea pe Înţelesul Tuturor”</v>
      </c>
      <c r="F13" s="647"/>
      <c r="G13" s="647"/>
      <c r="H13" s="647"/>
      <c r="I13" s="647"/>
    </row>
    <row r="14" spans="1:10" ht="13.5" customHeight="1" x14ac:dyDescent="0.5">
      <c r="B14" s="337" t="s">
        <v>17</v>
      </c>
      <c r="C14" s="4">
        <v>2</v>
      </c>
      <c r="D14" s="337" t="s">
        <v>436</v>
      </c>
      <c r="E14" s="4">
        <v>3</v>
      </c>
      <c r="F14" s="4"/>
      <c r="G14" s="3"/>
    </row>
    <row r="15" spans="1:10" ht="12.75" customHeight="1" thickBot="1" x14ac:dyDescent="0.45">
      <c r="A15" s="6"/>
      <c r="B15" s="69"/>
      <c r="C15" s="69"/>
      <c r="D15" s="69"/>
      <c r="E15" s="70"/>
      <c r="F15" s="70"/>
      <c r="G15" s="70"/>
      <c r="H15" s="71"/>
      <c r="I15" s="6"/>
      <c r="J15" s="25"/>
    </row>
    <row r="16" spans="1:10" ht="13.8" customHeight="1" thickBot="1" x14ac:dyDescent="0.45">
      <c r="A16" s="658" t="s">
        <v>16</v>
      </c>
      <c r="B16" s="658" t="s">
        <v>41</v>
      </c>
      <c r="C16" s="658"/>
      <c r="D16" s="658" t="s">
        <v>47</v>
      </c>
      <c r="E16" s="658"/>
      <c r="F16" s="658"/>
      <c r="G16" s="26"/>
      <c r="H16" s="26" t="s">
        <v>43</v>
      </c>
      <c r="I16" s="26" t="s">
        <v>43</v>
      </c>
      <c r="J16" s="658" t="s">
        <v>29</v>
      </c>
    </row>
    <row r="17" spans="1:10" ht="34.5" thickBot="1" x14ac:dyDescent="0.45">
      <c r="A17" s="658"/>
      <c r="B17" s="72" t="s">
        <v>53</v>
      </c>
      <c r="C17" s="72" t="s">
        <v>45</v>
      </c>
      <c r="D17" s="72" t="s">
        <v>54</v>
      </c>
      <c r="E17" s="72" t="s">
        <v>42</v>
      </c>
      <c r="F17" s="72" t="s">
        <v>55</v>
      </c>
      <c r="G17" s="220"/>
      <c r="H17" s="73" t="s">
        <v>46</v>
      </c>
      <c r="I17" s="73" t="s">
        <v>44</v>
      </c>
      <c r="J17" s="658"/>
    </row>
    <row r="18" spans="1:10" s="6" customFormat="1" ht="18" customHeight="1" x14ac:dyDescent="0.4">
      <c r="A18" s="74" t="s">
        <v>0</v>
      </c>
      <c r="B18" s="75" t="s">
        <v>30</v>
      </c>
      <c r="C18" s="75" t="s">
        <v>31</v>
      </c>
      <c r="D18" s="75" t="s">
        <v>32</v>
      </c>
      <c r="E18" s="75" t="s">
        <v>33</v>
      </c>
      <c r="F18" s="75" t="s">
        <v>34</v>
      </c>
      <c r="G18" s="75"/>
      <c r="H18" s="75" t="s">
        <v>35</v>
      </c>
      <c r="I18" s="75" t="s">
        <v>36</v>
      </c>
      <c r="J18" s="108" t="s">
        <v>37</v>
      </c>
    </row>
    <row r="19" spans="1:10" s="6" customFormat="1" ht="33" customHeight="1" x14ac:dyDescent="0.4">
      <c r="A19" s="655" t="str">
        <f>'Raport financiar'!A19</f>
        <v>1. Supotr financiar (salarii)</v>
      </c>
      <c r="B19" s="656"/>
      <c r="C19" s="656"/>
      <c r="D19" s="656"/>
      <c r="E19" s="656"/>
      <c r="F19" s="657"/>
      <c r="G19" s="266"/>
      <c r="H19" s="85"/>
      <c r="I19" s="85"/>
      <c r="J19" s="113"/>
    </row>
    <row r="20" spans="1:10" x14ac:dyDescent="0.4">
      <c r="A20" s="183" t="s">
        <v>205</v>
      </c>
      <c r="B20" s="237" t="s">
        <v>205</v>
      </c>
      <c r="C20" s="184"/>
      <c r="D20" s="717"/>
      <c r="E20" s="717"/>
      <c r="F20" s="718"/>
      <c r="G20" s="86"/>
      <c r="H20" s="95"/>
      <c r="I20" s="236"/>
      <c r="J20" s="116"/>
    </row>
    <row r="21" spans="1:10" ht="49.2" x14ac:dyDescent="0.4">
      <c r="A21" s="136"/>
      <c r="B21" s="692">
        <v>43888</v>
      </c>
      <c r="C21" s="138" t="s">
        <v>257</v>
      </c>
      <c r="D21" s="147" t="s">
        <v>519</v>
      </c>
      <c r="E21" s="224" t="s">
        <v>435</v>
      </c>
      <c r="F21" s="146" t="s">
        <v>651</v>
      </c>
      <c r="G21" s="139"/>
      <c r="H21" s="271">
        <v>2001.98</v>
      </c>
      <c r="I21" s="225">
        <f t="shared" ref="I21:I52" si="0">H21/J21</f>
        <v>150.14887537218843</v>
      </c>
      <c r="J21" s="174">
        <f>$D$168</f>
        <v>13.333299999999999</v>
      </c>
    </row>
    <row r="22" spans="1:10" ht="24.6" x14ac:dyDescent="0.4">
      <c r="A22" s="136"/>
      <c r="B22" s="693"/>
      <c r="C22" s="138" t="s">
        <v>254</v>
      </c>
      <c r="D22" s="628" t="s">
        <v>480</v>
      </c>
      <c r="E22" s="142" t="s">
        <v>68</v>
      </c>
      <c r="F22" s="143" t="s">
        <v>652</v>
      </c>
      <c r="G22" s="143"/>
      <c r="H22" s="271">
        <v>127.81</v>
      </c>
      <c r="I22" s="225">
        <f t="shared" si="0"/>
        <v>9.585773964434912</v>
      </c>
      <c r="J22" s="174">
        <f t="shared" ref="J22:J86" si="1">$D$168</f>
        <v>13.333299999999999</v>
      </c>
    </row>
    <row r="23" spans="1:10" ht="24.6" x14ac:dyDescent="0.4">
      <c r="A23" s="136"/>
      <c r="B23" s="693"/>
      <c r="C23" s="138" t="s">
        <v>255</v>
      </c>
      <c r="D23" s="629"/>
      <c r="E23" s="142" t="s">
        <v>66</v>
      </c>
      <c r="F23" s="143" t="s">
        <v>725</v>
      </c>
      <c r="G23" s="143"/>
      <c r="H23" s="271">
        <v>85.21</v>
      </c>
      <c r="I23" s="225">
        <f t="shared" si="0"/>
        <v>6.3907659769149419</v>
      </c>
      <c r="J23" s="174">
        <f t="shared" si="1"/>
        <v>13.333299999999999</v>
      </c>
    </row>
    <row r="24" spans="1:10" ht="13.2" customHeight="1" x14ac:dyDescent="0.4">
      <c r="A24" s="136"/>
      <c r="B24" s="693"/>
      <c r="C24" s="138" t="s">
        <v>255</v>
      </c>
      <c r="D24" s="629"/>
      <c r="E24" s="142" t="s">
        <v>66</v>
      </c>
      <c r="F24" s="143" t="s">
        <v>725</v>
      </c>
      <c r="G24" s="143"/>
      <c r="H24" s="271">
        <v>85.21</v>
      </c>
      <c r="I24" s="225">
        <f t="shared" si="0"/>
        <v>6.3907659769149419</v>
      </c>
      <c r="J24" s="174">
        <f t="shared" si="1"/>
        <v>13.333299999999999</v>
      </c>
    </row>
    <row r="25" spans="1:10" ht="24.6" x14ac:dyDescent="0.4">
      <c r="A25" s="136"/>
      <c r="B25" s="694"/>
      <c r="C25" s="138" t="s">
        <v>256</v>
      </c>
      <c r="D25" s="630"/>
      <c r="E25" s="142" t="s">
        <v>68</v>
      </c>
      <c r="F25" s="143" t="s">
        <v>752</v>
      </c>
      <c r="G25" s="143"/>
      <c r="H25" s="271">
        <v>489.94</v>
      </c>
      <c r="I25" s="225">
        <f t="shared" si="0"/>
        <v>36.745591863979662</v>
      </c>
      <c r="J25" s="174">
        <f t="shared" si="1"/>
        <v>13.333299999999999</v>
      </c>
    </row>
    <row r="26" spans="1:10" ht="43.5" customHeight="1" x14ac:dyDescent="0.4">
      <c r="A26" s="136"/>
      <c r="B26" s="205" t="s">
        <v>265</v>
      </c>
      <c r="C26" s="138" t="s">
        <v>329</v>
      </c>
      <c r="D26" s="147" t="s">
        <v>520</v>
      </c>
      <c r="E26" s="224" t="s">
        <v>435</v>
      </c>
      <c r="F26" s="146" t="s">
        <v>653</v>
      </c>
      <c r="G26" s="139"/>
      <c r="H26" s="150">
        <v>2001.97</v>
      </c>
      <c r="I26" s="225">
        <f t="shared" si="0"/>
        <v>150.14812537031344</v>
      </c>
      <c r="J26" s="174">
        <f t="shared" si="1"/>
        <v>13.333299999999999</v>
      </c>
    </row>
    <row r="27" spans="1:10" ht="13.2" customHeight="1" x14ac:dyDescent="0.4">
      <c r="A27" s="136"/>
      <c r="B27" s="692">
        <v>43888</v>
      </c>
      <c r="C27" s="138" t="s">
        <v>259</v>
      </c>
      <c r="D27" s="628" t="s">
        <v>486</v>
      </c>
      <c r="E27" s="142" t="s">
        <v>68</v>
      </c>
      <c r="F27" s="143" t="s">
        <v>654</v>
      </c>
      <c r="G27" s="221" t="s">
        <v>226</v>
      </c>
      <c r="H27" s="150">
        <v>127.81</v>
      </c>
      <c r="I27" s="225">
        <f t="shared" si="0"/>
        <v>9.585773964434912</v>
      </c>
      <c r="J27" s="174">
        <f t="shared" si="1"/>
        <v>13.333299999999999</v>
      </c>
    </row>
    <row r="28" spans="1:10" ht="24.9" x14ac:dyDescent="0.4">
      <c r="A28" s="152"/>
      <c r="B28" s="693"/>
      <c r="C28" s="695" t="s">
        <v>260</v>
      </c>
      <c r="D28" s="629"/>
      <c r="E28" s="142" t="s">
        <v>66</v>
      </c>
      <c r="F28" s="143" t="s">
        <v>733</v>
      </c>
      <c r="G28" s="221" t="s">
        <v>226</v>
      </c>
      <c r="H28" s="222">
        <v>85.21</v>
      </c>
      <c r="I28" s="225">
        <f t="shared" si="0"/>
        <v>6.3907659769149419</v>
      </c>
      <c r="J28" s="174">
        <f t="shared" si="1"/>
        <v>13.333299999999999</v>
      </c>
    </row>
    <row r="29" spans="1:10" ht="24.9" x14ac:dyDescent="0.4">
      <c r="A29" s="152"/>
      <c r="B29" s="693"/>
      <c r="C29" s="696"/>
      <c r="D29" s="629"/>
      <c r="E29" s="142" t="s">
        <v>66</v>
      </c>
      <c r="F29" s="143" t="s">
        <v>733</v>
      </c>
      <c r="G29" s="221" t="s">
        <v>226</v>
      </c>
      <c r="H29" s="214">
        <v>85.21</v>
      </c>
      <c r="I29" s="225">
        <f t="shared" si="0"/>
        <v>6.3907659769149419</v>
      </c>
      <c r="J29" s="174">
        <f t="shared" si="1"/>
        <v>13.333299999999999</v>
      </c>
    </row>
    <row r="30" spans="1:10" ht="24.9" x14ac:dyDescent="0.4">
      <c r="A30" s="155"/>
      <c r="B30" s="694"/>
      <c r="C30" s="138" t="s">
        <v>261</v>
      </c>
      <c r="D30" s="269"/>
      <c r="E30" s="142" t="s">
        <v>68</v>
      </c>
      <c r="F30" s="143" t="s">
        <v>757</v>
      </c>
      <c r="G30" s="221" t="s">
        <v>226</v>
      </c>
      <c r="H30" s="150">
        <v>489.94</v>
      </c>
      <c r="I30" s="225">
        <f t="shared" si="0"/>
        <v>36.745591863979662</v>
      </c>
      <c r="J30" s="174">
        <f t="shared" si="1"/>
        <v>13.333299999999999</v>
      </c>
    </row>
    <row r="31" spans="1:10" ht="67.5" customHeight="1" x14ac:dyDescent="0.4">
      <c r="A31" s="155"/>
      <c r="B31" s="137">
        <v>43939</v>
      </c>
      <c r="C31" s="138" t="s">
        <v>279</v>
      </c>
      <c r="D31" s="147" t="s">
        <v>521</v>
      </c>
      <c r="E31" s="224" t="s">
        <v>435</v>
      </c>
      <c r="F31" s="146" t="s">
        <v>655</v>
      </c>
      <c r="G31" s="139"/>
      <c r="H31" s="150">
        <v>1215.94</v>
      </c>
      <c r="I31" s="225">
        <f t="shared" si="0"/>
        <v>91.195727989319977</v>
      </c>
      <c r="J31" s="174">
        <f t="shared" si="1"/>
        <v>13.333299999999999</v>
      </c>
    </row>
    <row r="32" spans="1:10" ht="72" customHeight="1" x14ac:dyDescent="0.4">
      <c r="A32" s="155"/>
      <c r="B32" s="137">
        <v>43939</v>
      </c>
      <c r="C32" s="138" t="s">
        <v>278</v>
      </c>
      <c r="D32" s="628" t="s">
        <v>487</v>
      </c>
      <c r="E32" s="142" t="s">
        <v>68</v>
      </c>
      <c r="F32" s="143" t="s">
        <v>656</v>
      </c>
      <c r="G32" s="143"/>
      <c r="H32" s="150">
        <v>63.9</v>
      </c>
      <c r="I32" s="225">
        <f t="shared" si="0"/>
        <v>4.7925119812799535</v>
      </c>
      <c r="J32" s="174">
        <f t="shared" si="1"/>
        <v>13.333299999999999</v>
      </c>
    </row>
    <row r="33" spans="1:10" ht="38.25" customHeight="1" x14ac:dyDescent="0.4">
      <c r="A33" s="155"/>
      <c r="B33" s="692">
        <v>43888</v>
      </c>
      <c r="C33" s="695" t="s">
        <v>96</v>
      </c>
      <c r="D33" s="629"/>
      <c r="E33" s="142" t="s">
        <v>66</v>
      </c>
      <c r="F33" s="143" t="s">
        <v>734</v>
      </c>
      <c r="G33" s="221" t="s">
        <v>226</v>
      </c>
      <c r="H33" s="150">
        <v>42.6</v>
      </c>
      <c r="I33" s="225">
        <f t="shared" si="0"/>
        <v>3.1950079875199688</v>
      </c>
      <c r="J33" s="174">
        <f t="shared" si="1"/>
        <v>13.333299999999999</v>
      </c>
    </row>
    <row r="34" spans="1:10" ht="27" customHeight="1" x14ac:dyDescent="0.4">
      <c r="A34" s="155"/>
      <c r="B34" s="694"/>
      <c r="C34" s="696"/>
      <c r="D34" s="629"/>
      <c r="E34" s="142" t="s">
        <v>66</v>
      </c>
      <c r="F34" s="143" t="s">
        <v>735</v>
      </c>
      <c r="G34" s="221" t="s">
        <v>226</v>
      </c>
      <c r="H34" s="150">
        <v>42.6</v>
      </c>
      <c r="I34" s="225">
        <f t="shared" si="0"/>
        <v>3.1950079875199688</v>
      </c>
      <c r="J34" s="174">
        <f t="shared" si="1"/>
        <v>13.333299999999999</v>
      </c>
    </row>
    <row r="35" spans="1:10" ht="24.6" x14ac:dyDescent="0.4">
      <c r="A35" s="152"/>
      <c r="B35" s="137">
        <v>43939</v>
      </c>
      <c r="C35" s="138" t="s">
        <v>280</v>
      </c>
      <c r="D35" s="630"/>
      <c r="E35" s="142" t="s">
        <v>68</v>
      </c>
      <c r="F35" s="143" t="s">
        <v>758</v>
      </c>
      <c r="G35" s="143"/>
      <c r="H35" s="150">
        <v>244.97</v>
      </c>
      <c r="I35" s="225">
        <f t="shared" si="0"/>
        <v>18.372795931989831</v>
      </c>
      <c r="J35" s="174">
        <f t="shared" si="1"/>
        <v>13.333299999999999</v>
      </c>
    </row>
    <row r="36" spans="1:10" ht="61.5" x14ac:dyDescent="0.4">
      <c r="A36" s="155"/>
      <c r="B36" s="270">
        <v>43951</v>
      </c>
      <c r="C36" s="138" t="s">
        <v>148</v>
      </c>
      <c r="D36" s="147" t="s">
        <v>522</v>
      </c>
      <c r="E36" s="224" t="s">
        <v>435</v>
      </c>
      <c r="F36" s="146" t="s">
        <v>657</v>
      </c>
      <c r="G36" s="139"/>
      <c r="H36" s="150">
        <v>891.47</v>
      </c>
      <c r="I36" s="225">
        <f t="shared" si="0"/>
        <v>66.860417151042881</v>
      </c>
      <c r="J36" s="174">
        <f t="shared" si="1"/>
        <v>13.333299999999999</v>
      </c>
    </row>
    <row r="37" spans="1:10" ht="24.6" x14ac:dyDescent="0.4">
      <c r="A37" s="155"/>
      <c r="B37" s="270">
        <v>43951</v>
      </c>
      <c r="C37" s="138" t="s">
        <v>143</v>
      </c>
      <c r="D37" s="628" t="s">
        <v>482</v>
      </c>
      <c r="E37" s="142" t="s">
        <v>68</v>
      </c>
      <c r="F37" s="138" t="s">
        <v>658</v>
      </c>
      <c r="G37" s="138"/>
      <c r="H37" s="150">
        <v>63.91</v>
      </c>
      <c r="I37" s="225">
        <f t="shared" si="0"/>
        <v>4.7932619831549577</v>
      </c>
      <c r="J37" s="174">
        <f t="shared" si="1"/>
        <v>13.333299999999999</v>
      </c>
    </row>
    <row r="38" spans="1:10" ht="24.9" x14ac:dyDescent="0.4">
      <c r="A38" s="155"/>
      <c r="B38" s="692">
        <v>43888</v>
      </c>
      <c r="C38" s="695" t="s">
        <v>260</v>
      </c>
      <c r="D38" s="629"/>
      <c r="E38" s="142" t="s">
        <v>66</v>
      </c>
      <c r="F38" s="138" t="s">
        <v>728</v>
      </c>
      <c r="G38" s="221" t="s">
        <v>226</v>
      </c>
      <c r="H38" s="150">
        <v>42.6</v>
      </c>
      <c r="I38" s="225">
        <f t="shared" si="0"/>
        <v>3.1950079875199688</v>
      </c>
      <c r="J38" s="174">
        <f t="shared" si="1"/>
        <v>13.333299999999999</v>
      </c>
    </row>
    <row r="39" spans="1:10" ht="24.9" x14ac:dyDescent="0.4">
      <c r="A39" s="155"/>
      <c r="B39" s="694"/>
      <c r="C39" s="696"/>
      <c r="D39" s="629"/>
      <c r="E39" s="142" t="s">
        <v>66</v>
      </c>
      <c r="F39" s="138" t="s">
        <v>736</v>
      </c>
      <c r="G39" s="221" t="s">
        <v>226</v>
      </c>
      <c r="H39" s="150">
        <v>42.6</v>
      </c>
      <c r="I39" s="225">
        <f t="shared" si="0"/>
        <v>3.1950079875199688</v>
      </c>
      <c r="J39" s="174">
        <f t="shared" si="1"/>
        <v>13.333299999999999</v>
      </c>
    </row>
    <row r="40" spans="1:10" ht="24.6" x14ac:dyDescent="0.4">
      <c r="A40" s="155"/>
      <c r="B40" s="270">
        <v>43951</v>
      </c>
      <c r="C40" s="138" t="s">
        <v>314</v>
      </c>
      <c r="D40" s="630"/>
      <c r="E40" s="142" t="s">
        <v>68</v>
      </c>
      <c r="F40" s="138" t="s">
        <v>754</v>
      </c>
      <c r="G40" s="138"/>
      <c r="H40" s="150">
        <v>244.97</v>
      </c>
      <c r="I40" s="225">
        <f t="shared" si="0"/>
        <v>18.372795931989831</v>
      </c>
      <c r="J40" s="174">
        <f t="shared" si="1"/>
        <v>13.333299999999999</v>
      </c>
    </row>
    <row r="41" spans="1:10" ht="61.5" x14ac:dyDescent="0.4">
      <c r="A41" s="155"/>
      <c r="B41" s="692">
        <v>43980</v>
      </c>
      <c r="C41" s="138" t="s">
        <v>281</v>
      </c>
      <c r="D41" s="147" t="s">
        <v>523</v>
      </c>
      <c r="E41" s="224" t="s">
        <v>162</v>
      </c>
      <c r="F41" s="146" t="s">
        <v>659</v>
      </c>
      <c r="G41" s="139"/>
      <c r="H41" s="150">
        <v>1739.89</v>
      </c>
      <c r="I41" s="225">
        <f t="shared" si="0"/>
        <v>130.49207623019058</v>
      </c>
      <c r="J41" s="174">
        <f t="shared" si="1"/>
        <v>13.333299999999999</v>
      </c>
    </row>
    <row r="42" spans="1:10" ht="24.6" x14ac:dyDescent="0.4">
      <c r="A42" s="155"/>
      <c r="B42" s="693"/>
      <c r="C42" s="138" t="s">
        <v>282</v>
      </c>
      <c r="D42" s="628" t="s">
        <v>483</v>
      </c>
      <c r="E42" s="142" t="s">
        <v>68</v>
      </c>
      <c r="F42" s="138" t="s">
        <v>660</v>
      </c>
      <c r="G42" s="138"/>
      <c r="H42" s="150">
        <v>127.82</v>
      </c>
      <c r="I42" s="225">
        <f t="shared" si="0"/>
        <v>9.5865239663099153</v>
      </c>
      <c r="J42" s="174">
        <f t="shared" si="1"/>
        <v>13.333299999999999</v>
      </c>
    </row>
    <row r="43" spans="1:10" ht="24.6" x14ac:dyDescent="0.4">
      <c r="A43" s="155"/>
      <c r="B43" s="694"/>
      <c r="C43" s="138" t="s">
        <v>283</v>
      </c>
      <c r="D43" s="629"/>
      <c r="E43" s="142" t="s">
        <v>67</v>
      </c>
      <c r="F43" s="138" t="s">
        <v>661</v>
      </c>
      <c r="G43" s="138"/>
      <c r="H43" s="150">
        <v>177.25</v>
      </c>
      <c r="I43" s="225">
        <f t="shared" si="0"/>
        <v>13.293783234458086</v>
      </c>
      <c r="J43" s="174">
        <f t="shared" si="1"/>
        <v>13.333299999999999</v>
      </c>
    </row>
    <row r="44" spans="1:10" ht="24.9" x14ac:dyDescent="0.4">
      <c r="A44" s="155"/>
      <c r="B44" s="692">
        <v>43888</v>
      </c>
      <c r="C44" s="695" t="s">
        <v>96</v>
      </c>
      <c r="D44" s="629"/>
      <c r="E44" s="142" t="s">
        <v>66</v>
      </c>
      <c r="F44" s="138" t="s">
        <v>737</v>
      </c>
      <c r="G44" s="221" t="s">
        <v>226</v>
      </c>
      <c r="H44" s="150">
        <v>85.21</v>
      </c>
      <c r="I44" s="225">
        <f t="shared" si="0"/>
        <v>6.3907659769149419</v>
      </c>
      <c r="J44" s="174">
        <f t="shared" si="1"/>
        <v>13.333299999999999</v>
      </c>
    </row>
    <row r="45" spans="1:10" ht="24.9" x14ac:dyDescent="0.4">
      <c r="A45" s="155"/>
      <c r="B45" s="694"/>
      <c r="C45" s="696"/>
      <c r="D45" s="629"/>
      <c r="E45" s="142" t="s">
        <v>66</v>
      </c>
      <c r="F45" s="138" t="s">
        <v>738</v>
      </c>
      <c r="G45" s="221" t="s">
        <v>226</v>
      </c>
      <c r="H45" s="150">
        <v>85.21</v>
      </c>
      <c r="I45" s="225">
        <f t="shared" si="0"/>
        <v>6.3907659769149419</v>
      </c>
      <c r="J45" s="174">
        <f t="shared" si="1"/>
        <v>13.333299999999999</v>
      </c>
    </row>
    <row r="46" spans="1:10" ht="24.6" x14ac:dyDescent="0.4">
      <c r="A46" s="155"/>
      <c r="B46" s="137">
        <v>43980</v>
      </c>
      <c r="C46" s="138" t="s">
        <v>175</v>
      </c>
      <c r="D46" s="630"/>
      <c r="E46" s="142" t="s">
        <v>68</v>
      </c>
      <c r="F46" s="138" t="s">
        <v>759</v>
      </c>
      <c r="G46" s="138"/>
      <c r="H46" s="150">
        <v>489.94</v>
      </c>
      <c r="I46" s="225">
        <f t="shared" si="0"/>
        <v>36.745591863979662</v>
      </c>
      <c r="J46" s="174">
        <f t="shared" si="1"/>
        <v>13.333299999999999</v>
      </c>
    </row>
    <row r="47" spans="1:10" ht="61.5" x14ac:dyDescent="0.4">
      <c r="A47" s="152"/>
      <c r="B47" s="699">
        <v>44009</v>
      </c>
      <c r="C47" s="138" t="s">
        <v>328</v>
      </c>
      <c r="D47" s="147" t="s">
        <v>523</v>
      </c>
      <c r="E47" s="224" t="s">
        <v>435</v>
      </c>
      <c r="F47" s="146" t="s">
        <v>662</v>
      </c>
      <c r="G47" s="139"/>
      <c r="H47" s="150">
        <v>278.42</v>
      </c>
      <c r="I47" s="225">
        <f t="shared" si="0"/>
        <v>20.881552203880513</v>
      </c>
      <c r="J47" s="174">
        <f t="shared" si="1"/>
        <v>13.333299999999999</v>
      </c>
    </row>
    <row r="48" spans="1:10" ht="24.6" x14ac:dyDescent="0.4">
      <c r="A48" s="152"/>
      <c r="B48" s="700"/>
      <c r="C48" s="138" t="s">
        <v>150</v>
      </c>
      <c r="D48" s="702" t="s">
        <v>484</v>
      </c>
      <c r="E48" s="142" t="s">
        <v>68</v>
      </c>
      <c r="F48" s="143" t="s">
        <v>663</v>
      </c>
      <c r="G48" s="143"/>
      <c r="H48" s="150">
        <v>22.63</v>
      </c>
      <c r="I48" s="225">
        <f t="shared" si="0"/>
        <v>1.6972542431356079</v>
      </c>
      <c r="J48" s="174">
        <f t="shared" si="1"/>
        <v>13.333299999999999</v>
      </c>
    </row>
    <row r="49" spans="1:10" ht="24.6" x14ac:dyDescent="0.4">
      <c r="A49" s="152"/>
      <c r="B49" s="700"/>
      <c r="C49" s="138" t="s">
        <v>154</v>
      </c>
      <c r="D49" s="703"/>
      <c r="E49" s="142" t="s">
        <v>67</v>
      </c>
      <c r="F49" s="143" t="s">
        <v>664</v>
      </c>
      <c r="G49" s="143"/>
      <c r="H49" s="150">
        <v>61.12</v>
      </c>
      <c r="I49" s="225">
        <f t="shared" si="0"/>
        <v>4.5840114600286501</v>
      </c>
      <c r="J49" s="174">
        <f t="shared" si="1"/>
        <v>13.333299999999999</v>
      </c>
    </row>
    <row r="50" spans="1:10" ht="24.6" x14ac:dyDescent="0.4">
      <c r="A50" s="152"/>
      <c r="B50" s="700"/>
      <c r="C50" s="138" t="s">
        <v>152</v>
      </c>
      <c r="D50" s="703"/>
      <c r="E50" s="142" t="s">
        <v>66</v>
      </c>
      <c r="F50" s="143" t="s">
        <v>731</v>
      </c>
      <c r="G50" s="143"/>
      <c r="H50" s="150">
        <v>15.09</v>
      </c>
      <c r="I50" s="225">
        <f t="shared" si="0"/>
        <v>1.1317528293820736</v>
      </c>
      <c r="J50" s="174">
        <f t="shared" si="1"/>
        <v>13.333299999999999</v>
      </c>
    </row>
    <row r="51" spans="1:10" ht="24.6" x14ac:dyDescent="0.4">
      <c r="A51" s="152"/>
      <c r="B51" s="700"/>
      <c r="C51" s="138" t="s">
        <v>152</v>
      </c>
      <c r="D51" s="703"/>
      <c r="E51" s="142" t="s">
        <v>66</v>
      </c>
      <c r="F51" s="143" t="s">
        <v>732</v>
      </c>
      <c r="G51" s="143"/>
      <c r="H51" s="150">
        <v>15.09</v>
      </c>
      <c r="I51" s="225">
        <f t="shared" si="0"/>
        <v>1.1317528293820736</v>
      </c>
      <c r="J51" s="174">
        <f t="shared" si="1"/>
        <v>13.333299999999999</v>
      </c>
    </row>
    <row r="52" spans="1:10" ht="24.6" x14ac:dyDescent="0.4">
      <c r="A52" s="152"/>
      <c r="B52" s="701"/>
      <c r="C52" s="138" t="s">
        <v>155</v>
      </c>
      <c r="D52" s="704"/>
      <c r="E52" s="142" t="s">
        <v>68</v>
      </c>
      <c r="F52" s="143" t="s">
        <v>756</v>
      </c>
      <c r="G52" s="143"/>
      <c r="H52" s="150">
        <v>86.77</v>
      </c>
      <c r="I52" s="225">
        <f t="shared" si="0"/>
        <v>6.5077662694156739</v>
      </c>
      <c r="J52" s="174">
        <f t="shared" si="1"/>
        <v>13.333299999999999</v>
      </c>
    </row>
    <row r="53" spans="1:10" x14ac:dyDescent="0.4">
      <c r="A53" s="625" t="s">
        <v>333</v>
      </c>
      <c r="B53" s="626"/>
      <c r="C53" s="626"/>
      <c r="D53" s="626"/>
      <c r="E53" s="626"/>
      <c r="F53" s="627"/>
      <c r="G53" s="372"/>
      <c r="H53" s="165">
        <f>H21+H26+H31+H36+H41+H47</f>
        <v>8129.67</v>
      </c>
      <c r="I53" s="165">
        <f>I21+I26+I31+I36+I41+I47</f>
        <v>609.72677431693569</v>
      </c>
      <c r="J53" s="174">
        <f t="shared" si="1"/>
        <v>13.333299999999999</v>
      </c>
    </row>
    <row r="54" spans="1:10" ht="13.2" customHeight="1" x14ac:dyDescent="0.4">
      <c r="A54" s="625" t="s">
        <v>801</v>
      </c>
      <c r="B54" s="626"/>
      <c r="C54" s="626"/>
      <c r="D54" s="626"/>
      <c r="E54" s="626"/>
      <c r="F54" s="627"/>
      <c r="G54" s="264"/>
      <c r="H54" s="165">
        <f>SUM(H21:H52)-H53</f>
        <v>3530.619999999999</v>
      </c>
      <c r="I54" s="165">
        <f>SUM(I21:I52)-I53</f>
        <v>264.79716199290499</v>
      </c>
      <c r="J54" s="174">
        <f t="shared" si="1"/>
        <v>13.333299999999999</v>
      </c>
    </row>
    <row r="55" spans="1:10" x14ac:dyDescent="0.4">
      <c r="A55" s="159"/>
      <c r="B55" s="697" t="s">
        <v>113</v>
      </c>
      <c r="C55" s="697"/>
      <c r="D55" s="697"/>
      <c r="E55" s="697"/>
      <c r="F55" s="698"/>
      <c r="G55" s="161"/>
      <c r="H55" s="162">
        <f>H54+H53</f>
        <v>11660.289999999999</v>
      </c>
      <c r="I55" s="162">
        <f>I54+I53</f>
        <v>874.52393630984068</v>
      </c>
      <c r="J55" s="174"/>
    </row>
    <row r="56" spans="1:10" x14ac:dyDescent="0.4">
      <c r="A56" s="640" t="str">
        <f>'Raport financiar'!A23</f>
        <v>2. Transport și servicii hoteliere</v>
      </c>
      <c r="B56" s="641"/>
      <c r="C56" s="641"/>
      <c r="D56" s="641"/>
      <c r="E56" s="641"/>
      <c r="F56" s="642"/>
      <c r="G56" s="267"/>
      <c r="H56" s="88"/>
      <c r="I56" s="228"/>
      <c r="J56" s="174"/>
    </row>
    <row r="57" spans="1:10" x14ac:dyDescent="0.4">
      <c r="A57" s="634" t="s">
        <v>206</v>
      </c>
      <c r="B57" s="635"/>
      <c r="C57" s="636"/>
      <c r="D57" s="635"/>
      <c r="E57" s="635"/>
      <c r="F57" s="166"/>
      <c r="G57" s="166"/>
      <c r="H57" s="90"/>
      <c r="I57" s="229"/>
      <c r="J57" s="174"/>
    </row>
    <row r="58" spans="1:10" ht="24.6" x14ac:dyDescent="0.4">
      <c r="A58" s="136"/>
      <c r="B58" s="137">
        <v>43956</v>
      </c>
      <c r="C58" s="138" t="s">
        <v>305</v>
      </c>
      <c r="D58" s="628" t="s">
        <v>488</v>
      </c>
      <c r="E58" s="139" t="s">
        <v>434</v>
      </c>
      <c r="F58" s="163" t="s">
        <v>489</v>
      </c>
      <c r="G58" s="163"/>
      <c r="H58" s="150">
        <v>235.13</v>
      </c>
      <c r="I58" s="174">
        <f>H58/J58</f>
        <v>17.634794086985217</v>
      </c>
      <c r="J58" s="174">
        <f t="shared" si="1"/>
        <v>13.333299999999999</v>
      </c>
    </row>
    <row r="59" spans="1:10" ht="24.6" x14ac:dyDescent="0.4">
      <c r="A59" s="136"/>
      <c r="B59" s="137">
        <v>43951</v>
      </c>
      <c r="C59" s="138" t="s">
        <v>304</v>
      </c>
      <c r="D59" s="629"/>
      <c r="E59" s="628" t="s">
        <v>108</v>
      </c>
      <c r="F59" s="628" t="s">
        <v>490</v>
      </c>
      <c r="G59" s="262"/>
      <c r="H59" s="150">
        <v>25.76</v>
      </c>
      <c r="I59" s="174">
        <f>H59/J59</f>
        <v>1.9320048300120751</v>
      </c>
      <c r="J59" s="174">
        <f t="shared" si="1"/>
        <v>13.333299999999999</v>
      </c>
    </row>
    <row r="60" spans="1:10" ht="24.6" x14ac:dyDescent="0.4">
      <c r="A60" s="136"/>
      <c r="B60" s="216">
        <v>43999</v>
      </c>
      <c r="C60" s="217" t="s">
        <v>325</v>
      </c>
      <c r="D60" s="630"/>
      <c r="E60" s="630"/>
      <c r="F60" s="630"/>
      <c r="G60" s="263"/>
      <c r="H60" s="150">
        <v>0.36</v>
      </c>
      <c r="I60" s="174">
        <f>H60/J60</f>
        <v>2.7000067500168749E-2</v>
      </c>
      <c r="J60" s="174">
        <f t="shared" si="1"/>
        <v>13.333299999999999</v>
      </c>
    </row>
    <row r="61" spans="1:10" ht="24.6" x14ac:dyDescent="0.4">
      <c r="A61" s="136"/>
      <c r="B61" s="137">
        <v>43921</v>
      </c>
      <c r="C61" s="138" t="s">
        <v>89</v>
      </c>
      <c r="D61" s="628" t="s">
        <v>491</v>
      </c>
      <c r="E61" s="139" t="s">
        <v>434</v>
      </c>
      <c r="F61" s="163" t="s">
        <v>492</v>
      </c>
      <c r="G61" s="163"/>
      <c r="H61" s="150">
        <v>540</v>
      </c>
      <c r="I61" s="174">
        <f>H61/J61</f>
        <v>40.500101250253124</v>
      </c>
      <c r="J61" s="174">
        <f t="shared" si="1"/>
        <v>13.333299999999999</v>
      </c>
    </row>
    <row r="62" spans="1:10" ht="61.5" x14ac:dyDescent="0.4">
      <c r="A62" s="136"/>
      <c r="B62" s="137">
        <v>43921</v>
      </c>
      <c r="C62" s="138" t="s">
        <v>306</v>
      </c>
      <c r="D62" s="630"/>
      <c r="E62" s="146" t="s">
        <v>108</v>
      </c>
      <c r="F62" s="163" t="s">
        <v>493</v>
      </c>
      <c r="G62" s="163"/>
      <c r="H62" s="150">
        <v>60</v>
      </c>
      <c r="I62" s="174">
        <f>H62/J62</f>
        <v>4.5000112500281251</v>
      </c>
      <c r="J62" s="174">
        <f t="shared" si="1"/>
        <v>13.333299999999999</v>
      </c>
    </row>
    <row r="63" spans="1:10" x14ac:dyDescent="0.4">
      <c r="A63" s="625" t="s">
        <v>334</v>
      </c>
      <c r="B63" s="626"/>
      <c r="C63" s="626"/>
      <c r="D63" s="626"/>
      <c r="E63" s="626"/>
      <c r="F63" s="627"/>
      <c r="G63" s="264"/>
      <c r="H63" s="165">
        <f>SUM(H58:H62)</f>
        <v>861.25</v>
      </c>
      <c r="I63" s="158">
        <f>SUM(I58:I62)</f>
        <v>64.593911484778715</v>
      </c>
      <c r="J63" s="174">
        <f t="shared" si="1"/>
        <v>13.333299999999999</v>
      </c>
    </row>
    <row r="64" spans="1:10" x14ac:dyDescent="0.4">
      <c r="A64" s="634" t="s">
        <v>207</v>
      </c>
      <c r="B64" s="635"/>
      <c r="C64" s="635"/>
      <c r="D64" s="635"/>
      <c r="E64" s="635"/>
      <c r="F64" s="166"/>
      <c r="G64" s="166"/>
      <c r="H64" s="167"/>
      <c r="I64" s="230"/>
      <c r="J64" s="174"/>
    </row>
    <row r="65" spans="1:10" ht="24.6" x14ac:dyDescent="0.4">
      <c r="A65" s="136"/>
      <c r="B65" s="185">
        <v>43921</v>
      </c>
      <c r="C65" s="138" t="s">
        <v>90</v>
      </c>
      <c r="D65" s="628" t="s">
        <v>494</v>
      </c>
      <c r="E65" s="139" t="s">
        <v>434</v>
      </c>
      <c r="F65" s="163" t="s">
        <v>495</v>
      </c>
      <c r="G65" s="163"/>
      <c r="H65" s="150">
        <v>810</v>
      </c>
      <c r="I65" s="174">
        <f>H65/J65</f>
        <v>60.750151875379693</v>
      </c>
      <c r="J65" s="174">
        <f t="shared" si="1"/>
        <v>13.333299999999999</v>
      </c>
    </row>
    <row r="66" spans="1:10" ht="61.5" x14ac:dyDescent="0.4">
      <c r="A66" s="136"/>
      <c r="B66" s="185">
        <v>43921</v>
      </c>
      <c r="C66" s="138" t="s">
        <v>307</v>
      </c>
      <c r="D66" s="630"/>
      <c r="E66" s="146" t="s">
        <v>108</v>
      </c>
      <c r="F66" s="163" t="s">
        <v>496</v>
      </c>
      <c r="G66" s="163"/>
      <c r="H66" s="150">
        <v>90</v>
      </c>
      <c r="I66" s="174">
        <f>H66/J66</f>
        <v>6.7500168750421876</v>
      </c>
      <c r="J66" s="174">
        <f t="shared" si="1"/>
        <v>13.333299999999999</v>
      </c>
    </row>
    <row r="67" spans="1:10" x14ac:dyDescent="0.4">
      <c r="A67" s="652" t="s">
        <v>335</v>
      </c>
      <c r="B67" s="653"/>
      <c r="C67" s="653"/>
      <c r="D67" s="653"/>
      <c r="E67" s="653"/>
      <c r="F67" s="654"/>
      <c r="G67" s="265"/>
      <c r="H67" s="165">
        <f>SUM(H65:H66)</f>
        <v>900</v>
      </c>
      <c r="I67" s="226">
        <f>SUM(I65:I66)</f>
        <v>67.500168750421878</v>
      </c>
      <c r="J67" s="174">
        <f t="shared" si="1"/>
        <v>13.333299999999999</v>
      </c>
    </row>
    <row r="68" spans="1:10" x14ac:dyDescent="0.4">
      <c r="A68" s="159"/>
      <c r="B68" s="705" t="s">
        <v>114</v>
      </c>
      <c r="C68" s="705"/>
      <c r="D68" s="705"/>
      <c r="E68" s="705"/>
      <c r="F68" s="705"/>
      <c r="G68" s="235"/>
      <c r="H68" s="162">
        <f>H63+H67</f>
        <v>1761.25</v>
      </c>
      <c r="I68" s="182">
        <f>I63+I67</f>
        <v>132.09408023520058</v>
      </c>
      <c r="J68" s="174">
        <f t="shared" si="1"/>
        <v>13.333299999999999</v>
      </c>
    </row>
    <row r="69" spans="1:10" x14ac:dyDescent="0.4">
      <c r="A69" s="640" t="str">
        <f>'Raport financiar'!A24</f>
        <v>3. Consultanti si experti</v>
      </c>
      <c r="B69" s="641"/>
      <c r="C69" s="641"/>
      <c r="D69" s="641"/>
      <c r="E69" s="641"/>
      <c r="F69" s="642"/>
      <c r="G69" s="267"/>
      <c r="H69" s="169"/>
      <c r="I69" s="231"/>
      <c r="J69" s="174"/>
    </row>
    <row r="70" spans="1:10" x14ac:dyDescent="0.4">
      <c r="A70" s="634" t="s">
        <v>208</v>
      </c>
      <c r="B70" s="635"/>
      <c r="C70" s="635"/>
      <c r="D70" s="635"/>
      <c r="E70" s="635"/>
      <c r="F70" s="166"/>
      <c r="G70" s="166"/>
      <c r="H70" s="167"/>
      <c r="I70" s="230"/>
      <c r="J70" s="174"/>
    </row>
    <row r="71" spans="1:10" ht="61.5" x14ac:dyDescent="0.4">
      <c r="A71" s="136"/>
      <c r="B71" s="692">
        <v>43888</v>
      </c>
      <c r="C71" s="138" t="s">
        <v>258</v>
      </c>
      <c r="D71" s="147" t="s">
        <v>665</v>
      </c>
      <c r="E71" s="224" t="s">
        <v>433</v>
      </c>
      <c r="F71" s="146" t="s">
        <v>666</v>
      </c>
      <c r="G71" s="146"/>
      <c r="H71" s="150">
        <v>445.74</v>
      </c>
      <c r="I71" s="174">
        <f t="shared" ref="I71:I81" si="2">H71/J71</f>
        <v>33.430583576458943</v>
      </c>
      <c r="J71" s="174">
        <f t="shared" si="1"/>
        <v>13.333299999999999</v>
      </c>
    </row>
    <row r="72" spans="1:10" ht="24.6" x14ac:dyDescent="0.4">
      <c r="A72" s="136"/>
      <c r="B72" s="693"/>
      <c r="C72" s="138" t="s">
        <v>259</v>
      </c>
      <c r="D72" s="628" t="s">
        <v>497</v>
      </c>
      <c r="E72" s="142" t="s">
        <v>68</v>
      </c>
      <c r="F72" s="143" t="s">
        <v>667</v>
      </c>
      <c r="G72" s="143"/>
      <c r="H72" s="150">
        <v>31.95</v>
      </c>
      <c r="I72" s="174">
        <f t="shared" si="2"/>
        <v>2.3962559906399767</v>
      </c>
      <c r="J72" s="174">
        <f t="shared" si="1"/>
        <v>13.333299999999999</v>
      </c>
    </row>
    <row r="73" spans="1:10" ht="24.6" x14ac:dyDescent="0.4">
      <c r="A73" s="136"/>
      <c r="B73" s="693"/>
      <c r="C73" s="138" t="s">
        <v>260</v>
      </c>
      <c r="D73" s="629"/>
      <c r="E73" s="142" t="s">
        <v>66</v>
      </c>
      <c r="F73" s="143" t="s">
        <v>766</v>
      </c>
      <c r="G73" s="143"/>
      <c r="H73" s="150">
        <v>21.3</v>
      </c>
      <c r="I73" s="174">
        <f t="shared" si="2"/>
        <v>1.5975039937599844</v>
      </c>
      <c r="J73" s="174">
        <f t="shared" si="1"/>
        <v>13.333299999999999</v>
      </c>
    </row>
    <row r="74" spans="1:10" ht="24.6" x14ac:dyDescent="0.4">
      <c r="A74" s="136"/>
      <c r="B74" s="693"/>
      <c r="C74" s="138" t="s">
        <v>260</v>
      </c>
      <c r="D74" s="629"/>
      <c r="E74" s="142" t="s">
        <v>66</v>
      </c>
      <c r="F74" s="143" t="s">
        <v>767</v>
      </c>
      <c r="G74" s="143"/>
      <c r="H74" s="150">
        <v>21.3</v>
      </c>
      <c r="I74" s="174">
        <f t="shared" si="2"/>
        <v>1.5975039937599844</v>
      </c>
      <c r="J74" s="174">
        <f t="shared" si="1"/>
        <v>13.333299999999999</v>
      </c>
    </row>
    <row r="75" spans="1:10" ht="24.6" x14ac:dyDescent="0.4">
      <c r="A75" s="136"/>
      <c r="B75" s="693"/>
      <c r="C75" s="138" t="s">
        <v>261</v>
      </c>
      <c r="D75" s="629"/>
      <c r="E75" s="142" t="s">
        <v>68</v>
      </c>
      <c r="F75" s="143" t="s">
        <v>760</v>
      </c>
      <c r="G75" s="143"/>
      <c r="H75" s="150">
        <v>122.48</v>
      </c>
      <c r="I75" s="174">
        <f t="shared" si="2"/>
        <v>9.186022965057413</v>
      </c>
      <c r="J75" s="174">
        <f t="shared" si="1"/>
        <v>13.333299999999999</v>
      </c>
    </row>
    <row r="76" spans="1:10" ht="24.6" x14ac:dyDescent="0.4">
      <c r="A76" s="92"/>
      <c r="B76" s="694"/>
      <c r="C76" s="138" t="s">
        <v>262</v>
      </c>
      <c r="D76" s="630"/>
      <c r="E76" s="223" t="s">
        <v>67</v>
      </c>
      <c r="F76" s="143" t="s">
        <v>668</v>
      </c>
      <c r="G76" s="143"/>
      <c r="H76" s="150">
        <v>32.590000000000003</v>
      </c>
      <c r="I76" s="174">
        <f t="shared" si="2"/>
        <v>2.4442561106402771</v>
      </c>
      <c r="J76" s="174">
        <f t="shared" si="1"/>
        <v>13.333299999999999</v>
      </c>
    </row>
    <row r="77" spans="1:10" ht="61.5" x14ac:dyDescent="0.4">
      <c r="A77" s="92"/>
      <c r="B77" s="692">
        <v>43917</v>
      </c>
      <c r="C77" s="138" t="s">
        <v>284</v>
      </c>
      <c r="D77" s="147" t="s">
        <v>669</v>
      </c>
      <c r="E77" s="224" t="s">
        <v>433</v>
      </c>
      <c r="F77" s="146" t="s">
        <v>670</v>
      </c>
      <c r="G77" s="146"/>
      <c r="H77" s="150">
        <v>412.03</v>
      </c>
      <c r="I77" s="174">
        <f t="shared" si="2"/>
        <v>30.90232725581814</v>
      </c>
      <c r="J77" s="174">
        <f t="shared" si="1"/>
        <v>13.333299999999999</v>
      </c>
    </row>
    <row r="78" spans="1:10" ht="24.6" x14ac:dyDescent="0.4">
      <c r="A78" s="92"/>
      <c r="B78" s="694"/>
      <c r="C78" s="138" t="s">
        <v>285</v>
      </c>
      <c r="D78" s="628" t="s">
        <v>498</v>
      </c>
      <c r="E78" s="142" t="s">
        <v>68</v>
      </c>
      <c r="F78" s="143" t="s">
        <v>671</v>
      </c>
      <c r="G78" s="143"/>
      <c r="H78" s="150">
        <v>25.56</v>
      </c>
      <c r="I78" s="174">
        <f t="shared" si="2"/>
        <v>1.9170047925119813</v>
      </c>
      <c r="J78" s="174">
        <f t="shared" si="1"/>
        <v>13.333299999999999</v>
      </c>
    </row>
    <row r="79" spans="1:10" ht="24.9" x14ac:dyDescent="0.4">
      <c r="A79" s="92"/>
      <c r="B79" s="692">
        <v>43888</v>
      </c>
      <c r="C79" s="695" t="s">
        <v>260</v>
      </c>
      <c r="D79" s="629"/>
      <c r="E79" s="142" t="s">
        <v>66</v>
      </c>
      <c r="F79" s="143" t="s">
        <v>768</v>
      </c>
      <c r="G79" s="221" t="s">
        <v>226</v>
      </c>
      <c r="H79" s="150">
        <v>17.04</v>
      </c>
      <c r="I79" s="174">
        <f t="shared" si="2"/>
        <v>1.2780031950079875</v>
      </c>
      <c r="J79" s="174">
        <f t="shared" si="1"/>
        <v>13.333299999999999</v>
      </c>
    </row>
    <row r="80" spans="1:10" ht="24.9" x14ac:dyDescent="0.4">
      <c r="A80" s="92"/>
      <c r="B80" s="694"/>
      <c r="C80" s="696"/>
      <c r="D80" s="629"/>
      <c r="E80" s="142" t="s">
        <v>66</v>
      </c>
      <c r="F80" s="143" t="s">
        <v>769</v>
      </c>
      <c r="G80" s="221" t="s">
        <v>226</v>
      </c>
      <c r="H80" s="150">
        <v>17.04</v>
      </c>
      <c r="I80" s="174">
        <f t="shared" si="2"/>
        <v>1.2780031950079875</v>
      </c>
      <c r="J80" s="174">
        <f t="shared" si="1"/>
        <v>13.333299999999999</v>
      </c>
    </row>
    <row r="81" spans="1:10" ht="24.6" x14ac:dyDescent="0.4">
      <c r="A81" s="92"/>
      <c r="B81" s="204">
        <v>43917</v>
      </c>
      <c r="C81" s="138" t="s">
        <v>137</v>
      </c>
      <c r="D81" s="629"/>
      <c r="E81" s="142" t="s">
        <v>68</v>
      </c>
      <c r="F81" s="143" t="s">
        <v>761</v>
      </c>
      <c r="G81" s="143"/>
      <c r="H81" s="150">
        <v>97.97</v>
      </c>
      <c r="I81" s="174">
        <f t="shared" si="2"/>
        <v>7.3477683694209235</v>
      </c>
      <c r="J81" s="174">
        <f t="shared" si="1"/>
        <v>13.333299999999999</v>
      </c>
    </row>
    <row r="82" spans="1:10" x14ac:dyDescent="0.4">
      <c r="A82" s="625" t="s">
        <v>336</v>
      </c>
      <c r="B82" s="626"/>
      <c r="C82" s="626"/>
      <c r="D82" s="626"/>
      <c r="E82" s="626"/>
      <c r="F82" s="627"/>
      <c r="G82" s="264"/>
      <c r="H82" s="165">
        <f>SUM(H71:H81)</f>
        <v>1244.9999999999998</v>
      </c>
      <c r="I82" s="226">
        <f>SUM(I71:I81)</f>
        <v>93.375233438083583</v>
      </c>
      <c r="J82" s="174">
        <f t="shared" si="1"/>
        <v>13.333299999999999</v>
      </c>
    </row>
    <row r="83" spans="1:10" x14ac:dyDescent="0.4">
      <c r="A83" s="634" t="s">
        <v>308</v>
      </c>
      <c r="B83" s="635"/>
      <c r="C83" s="636"/>
      <c r="D83" s="635"/>
      <c r="E83" s="635"/>
      <c r="F83" s="166"/>
      <c r="G83" s="166"/>
      <c r="H83" s="167"/>
      <c r="I83" s="230"/>
      <c r="J83" s="174"/>
    </row>
    <row r="84" spans="1:10" ht="36.9" x14ac:dyDescent="0.4">
      <c r="A84" s="136"/>
      <c r="B84" s="205">
        <v>43888</v>
      </c>
      <c r="C84" s="138" t="s">
        <v>263</v>
      </c>
      <c r="D84" s="206" t="s">
        <v>672</v>
      </c>
      <c r="E84" s="268" t="s">
        <v>432</v>
      </c>
      <c r="F84" s="146" t="s">
        <v>673</v>
      </c>
      <c r="G84" s="146"/>
      <c r="H84" s="150">
        <v>578.20000000000005</v>
      </c>
      <c r="I84" s="174">
        <f>H84/J84</f>
        <v>43.365108412771036</v>
      </c>
      <c r="J84" s="174">
        <f t="shared" si="1"/>
        <v>13.333299999999999</v>
      </c>
    </row>
    <row r="85" spans="1:10" ht="24.6" x14ac:dyDescent="0.4">
      <c r="A85" s="136"/>
      <c r="B85" s="692">
        <v>43888</v>
      </c>
      <c r="C85" s="138" t="s">
        <v>259</v>
      </c>
      <c r="D85" s="628" t="s">
        <v>499</v>
      </c>
      <c r="E85" s="142" t="s">
        <v>68</v>
      </c>
      <c r="F85" s="143" t="s">
        <v>667</v>
      </c>
      <c r="G85" s="143"/>
      <c r="H85" s="150">
        <v>45</v>
      </c>
      <c r="I85" s="174">
        <f t="shared" ref="I85:I91" si="3">H85/J85</f>
        <v>3.3750084375210938</v>
      </c>
      <c r="J85" s="174">
        <f t="shared" si="1"/>
        <v>13.333299999999999</v>
      </c>
    </row>
    <row r="86" spans="1:10" ht="24.6" x14ac:dyDescent="0.4">
      <c r="A86" s="136"/>
      <c r="B86" s="693"/>
      <c r="C86" s="138" t="s">
        <v>262</v>
      </c>
      <c r="D86" s="629"/>
      <c r="E86" s="142" t="s">
        <v>67</v>
      </c>
      <c r="F86" s="143" t="s">
        <v>668</v>
      </c>
      <c r="G86" s="143"/>
      <c r="H86" s="150">
        <v>126.91</v>
      </c>
      <c r="I86" s="174">
        <f>H86/J86</f>
        <v>9.5182737956844896</v>
      </c>
      <c r="J86" s="174">
        <f t="shared" si="1"/>
        <v>13.333299999999999</v>
      </c>
    </row>
    <row r="87" spans="1:10" ht="24.6" x14ac:dyDescent="0.4">
      <c r="A87" s="207"/>
      <c r="B87" s="693"/>
      <c r="C87" s="187" t="s">
        <v>261</v>
      </c>
      <c r="D87" s="629"/>
      <c r="E87" s="188" t="s">
        <v>68</v>
      </c>
      <c r="F87" s="189" t="s">
        <v>760</v>
      </c>
      <c r="G87" s="189"/>
      <c r="H87" s="150">
        <v>172.51</v>
      </c>
      <c r="I87" s="174">
        <f t="shared" si="3"/>
        <v>12.938282345705865</v>
      </c>
      <c r="J87" s="174">
        <f t="shared" ref="J87:J150" si="4">$D$168</f>
        <v>13.333299999999999</v>
      </c>
    </row>
    <row r="88" spans="1:10" ht="36.9" x14ac:dyDescent="0.4">
      <c r="A88" s="92"/>
      <c r="B88" s="209">
        <v>43917</v>
      </c>
      <c r="C88" s="138" t="s">
        <v>286</v>
      </c>
      <c r="D88" s="208" t="s">
        <v>674</v>
      </c>
      <c r="E88" s="268" t="s">
        <v>432</v>
      </c>
      <c r="F88" s="146" t="s">
        <v>675</v>
      </c>
      <c r="G88" s="146"/>
      <c r="H88" s="150">
        <v>508.6</v>
      </c>
      <c r="I88" s="174">
        <f t="shared" si="3"/>
        <v>38.14509536273841</v>
      </c>
      <c r="J88" s="174">
        <f t="shared" si="4"/>
        <v>13.333299999999999</v>
      </c>
    </row>
    <row r="89" spans="1:10" ht="24.9" x14ac:dyDescent="0.4">
      <c r="A89" s="92"/>
      <c r="B89" s="212">
        <v>43888</v>
      </c>
      <c r="C89" s="138" t="s">
        <v>287</v>
      </c>
      <c r="D89" s="628" t="s">
        <v>500</v>
      </c>
      <c r="E89" s="142" t="s">
        <v>68</v>
      </c>
      <c r="F89" s="143" t="s">
        <v>654</v>
      </c>
      <c r="G89" s="221" t="s">
        <v>226</v>
      </c>
      <c r="H89" s="150">
        <v>39.590000000000003</v>
      </c>
      <c r="I89" s="174">
        <f t="shared" si="3"/>
        <v>2.9692574231435582</v>
      </c>
      <c r="J89" s="174">
        <f t="shared" si="4"/>
        <v>13.333299999999999</v>
      </c>
    </row>
    <row r="90" spans="1:10" ht="24.9" x14ac:dyDescent="0.4">
      <c r="A90" s="92"/>
      <c r="B90" s="211">
        <v>43888</v>
      </c>
      <c r="C90" s="138" t="s">
        <v>260</v>
      </c>
      <c r="D90" s="629"/>
      <c r="E90" s="142" t="s">
        <v>67</v>
      </c>
      <c r="F90" s="143" t="s">
        <v>676</v>
      </c>
      <c r="G90" s="221" t="s">
        <v>226</v>
      </c>
      <c r="H90" s="150">
        <v>111.64</v>
      </c>
      <c r="I90" s="174">
        <f t="shared" si="3"/>
        <v>8.3730209325523326</v>
      </c>
      <c r="J90" s="174">
        <f t="shared" si="4"/>
        <v>13.333299999999999</v>
      </c>
    </row>
    <row r="91" spans="1:10" ht="24.9" x14ac:dyDescent="0.4">
      <c r="A91" s="92"/>
      <c r="B91" s="209">
        <v>43523</v>
      </c>
      <c r="C91" s="187" t="s">
        <v>261</v>
      </c>
      <c r="D91" s="630"/>
      <c r="E91" s="188" t="s">
        <v>68</v>
      </c>
      <c r="F91" s="189" t="s">
        <v>762</v>
      </c>
      <c r="G91" s="221" t="s">
        <v>226</v>
      </c>
      <c r="H91" s="150">
        <v>151.76</v>
      </c>
      <c r="I91" s="174">
        <f t="shared" si="3"/>
        <v>11.382028455071138</v>
      </c>
      <c r="J91" s="174">
        <f t="shared" si="4"/>
        <v>13.333299999999999</v>
      </c>
    </row>
    <row r="92" spans="1:10" x14ac:dyDescent="0.4">
      <c r="A92" s="637" t="s">
        <v>337</v>
      </c>
      <c r="B92" s="638"/>
      <c r="C92" s="638"/>
      <c r="D92" s="638"/>
      <c r="E92" s="638"/>
      <c r="F92" s="639"/>
      <c r="G92" s="218"/>
      <c r="H92" s="165">
        <f>SUM(H84:H91)</f>
        <v>1734.21</v>
      </c>
      <c r="I92" s="158">
        <v>128.20310000000001</v>
      </c>
      <c r="J92" s="174">
        <f t="shared" si="4"/>
        <v>13.333299999999999</v>
      </c>
    </row>
    <row r="93" spans="1:10" x14ac:dyDescent="0.4">
      <c r="A93" s="634" t="s">
        <v>309</v>
      </c>
      <c r="B93" s="635"/>
      <c r="C93" s="635"/>
      <c r="D93" s="635"/>
      <c r="E93" s="635"/>
      <c r="F93" s="166"/>
      <c r="G93" s="166"/>
      <c r="H93" s="167"/>
      <c r="I93" s="230"/>
      <c r="J93" s="174"/>
    </row>
    <row r="94" spans="1:10" ht="36.9" x14ac:dyDescent="0.4">
      <c r="A94" s="136"/>
      <c r="B94" s="205">
        <v>43888</v>
      </c>
      <c r="C94" s="138" t="s">
        <v>264</v>
      </c>
      <c r="D94" s="206" t="s">
        <v>672</v>
      </c>
      <c r="E94" s="268" t="s">
        <v>432</v>
      </c>
      <c r="F94" s="163" t="s">
        <v>677</v>
      </c>
      <c r="G94" s="163"/>
      <c r="H94" s="150">
        <v>2289.69</v>
      </c>
      <c r="I94" s="174">
        <f t="shared" ref="I94:I116" si="5">H94/J94</f>
        <v>171.7271793179483</v>
      </c>
      <c r="J94" s="174">
        <f t="shared" si="4"/>
        <v>13.333299999999999</v>
      </c>
    </row>
    <row r="95" spans="1:10" ht="24.6" x14ac:dyDescent="0.4">
      <c r="A95" s="136"/>
      <c r="B95" s="692">
        <v>43888</v>
      </c>
      <c r="C95" s="138" t="s">
        <v>259</v>
      </c>
      <c r="D95" s="628" t="s">
        <v>499</v>
      </c>
      <c r="E95" s="142" t="s">
        <v>68</v>
      </c>
      <c r="F95" s="143" t="s">
        <v>667</v>
      </c>
      <c r="G95" s="143"/>
      <c r="H95" s="150">
        <v>158.36000000000001</v>
      </c>
      <c r="I95" s="174">
        <f t="shared" si="5"/>
        <v>11.877029692574233</v>
      </c>
      <c r="J95" s="174">
        <f t="shared" si="4"/>
        <v>13.333299999999999</v>
      </c>
    </row>
    <row r="96" spans="1:10" ht="24.6" x14ac:dyDescent="0.4">
      <c r="A96" s="136"/>
      <c r="B96" s="693"/>
      <c r="C96" s="138" t="s">
        <v>261</v>
      </c>
      <c r="D96" s="629"/>
      <c r="E96" s="142" t="s">
        <v>68</v>
      </c>
      <c r="F96" s="143" t="s">
        <v>760</v>
      </c>
      <c r="G96" s="143"/>
      <c r="H96" s="150">
        <v>607.04</v>
      </c>
      <c r="I96" s="174">
        <f t="shared" si="5"/>
        <v>45.528113820284553</v>
      </c>
      <c r="J96" s="174">
        <f t="shared" si="4"/>
        <v>13.333299999999999</v>
      </c>
    </row>
    <row r="97" spans="1:10" ht="24.6" x14ac:dyDescent="0.4">
      <c r="A97" s="136"/>
      <c r="B97" s="694"/>
      <c r="C97" s="138" t="s">
        <v>262</v>
      </c>
      <c r="D97" s="629"/>
      <c r="E97" s="142" t="s">
        <v>67</v>
      </c>
      <c r="F97" s="143" t="s">
        <v>668</v>
      </c>
      <c r="G97" s="143"/>
      <c r="H97" s="150">
        <v>191.26</v>
      </c>
      <c r="I97" s="174">
        <f t="shared" si="5"/>
        <v>14.344535861339653</v>
      </c>
      <c r="J97" s="174">
        <f t="shared" si="4"/>
        <v>13.333299999999999</v>
      </c>
    </row>
    <row r="98" spans="1:10" ht="24.9" x14ac:dyDescent="0.4">
      <c r="A98" s="136"/>
      <c r="B98" s="692">
        <v>43888</v>
      </c>
      <c r="C98" s="138" t="s">
        <v>263</v>
      </c>
      <c r="D98" s="719" t="s">
        <v>674</v>
      </c>
      <c r="E98" s="711" t="s">
        <v>432</v>
      </c>
      <c r="F98" s="628" t="s">
        <v>678</v>
      </c>
      <c r="G98" s="221" t="s">
        <v>226</v>
      </c>
      <c r="H98" s="150">
        <v>1624.97</v>
      </c>
      <c r="I98" s="174">
        <f t="shared" si="5"/>
        <v>121.87305468263672</v>
      </c>
      <c r="J98" s="174">
        <f t="shared" si="4"/>
        <v>13.333299999999999</v>
      </c>
    </row>
    <row r="99" spans="1:10" ht="24.9" x14ac:dyDescent="0.4">
      <c r="A99" s="136"/>
      <c r="B99" s="694"/>
      <c r="C99" s="138" t="s">
        <v>264</v>
      </c>
      <c r="D99" s="719"/>
      <c r="E99" s="712"/>
      <c r="F99" s="629"/>
      <c r="G99" s="221" t="s">
        <v>226</v>
      </c>
      <c r="H99" s="150">
        <v>3066.79</v>
      </c>
      <c r="I99" s="174">
        <f t="shared" si="5"/>
        <v>230.00982502456256</v>
      </c>
      <c r="J99" s="174">
        <f t="shared" si="4"/>
        <v>13.333299999999999</v>
      </c>
    </row>
    <row r="100" spans="1:10" ht="24.6" x14ac:dyDescent="0.4">
      <c r="A100" s="136"/>
      <c r="B100" s="137">
        <v>43917</v>
      </c>
      <c r="C100" s="138" t="s">
        <v>288</v>
      </c>
      <c r="D100" s="719"/>
      <c r="E100" s="712"/>
      <c r="F100" s="629"/>
      <c r="G100" s="271"/>
      <c r="H100" s="150">
        <v>496.77</v>
      </c>
      <c r="I100" s="174">
        <f t="shared" si="5"/>
        <v>37.257843144607861</v>
      </c>
      <c r="J100" s="174">
        <f t="shared" si="4"/>
        <v>13.333299999999999</v>
      </c>
    </row>
    <row r="101" spans="1:10" ht="24.6" x14ac:dyDescent="0.4">
      <c r="A101" s="136"/>
      <c r="B101" s="137">
        <v>43917</v>
      </c>
      <c r="C101" s="138" t="s">
        <v>289</v>
      </c>
      <c r="D101" s="719"/>
      <c r="E101" s="713"/>
      <c r="F101" s="630"/>
      <c r="G101" s="271"/>
      <c r="H101" s="150">
        <v>152.72999999999999</v>
      </c>
      <c r="I101" s="174">
        <f t="shared" si="5"/>
        <v>11.454778636946592</v>
      </c>
      <c r="J101" s="174">
        <f t="shared" si="4"/>
        <v>13.333299999999999</v>
      </c>
    </row>
    <row r="102" spans="1:10" ht="24.9" x14ac:dyDescent="0.4">
      <c r="A102" s="136"/>
      <c r="B102" s="137">
        <v>43888</v>
      </c>
      <c r="C102" s="138" t="s">
        <v>287</v>
      </c>
      <c r="D102" s="628" t="s">
        <v>501</v>
      </c>
      <c r="E102" s="142" t="s">
        <v>68</v>
      </c>
      <c r="F102" s="143" t="s">
        <v>654</v>
      </c>
      <c r="G102" s="221" t="s">
        <v>226</v>
      </c>
      <c r="H102" s="150">
        <v>143.19999999999999</v>
      </c>
      <c r="I102" s="174">
        <f t="shared" si="5"/>
        <v>10.740026850067125</v>
      </c>
      <c r="J102" s="174">
        <f t="shared" si="4"/>
        <v>13.333299999999999</v>
      </c>
    </row>
    <row r="103" spans="1:10" ht="24.6" x14ac:dyDescent="0.4">
      <c r="A103" s="136"/>
      <c r="B103" s="137">
        <v>43917</v>
      </c>
      <c r="C103" s="138" t="s">
        <v>98</v>
      </c>
      <c r="D103" s="629"/>
      <c r="E103" s="142" t="s">
        <v>68</v>
      </c>
      <c r="F103" s="143" t="s">
        <v>654</v>
      </c>
      <c r="G103" s="143"/>
      <c r="H103" s="150">
        <v>252.7</v>
      </c>
      <c r="I103" s="174">
        <f t="shared" si="5"/>
        <v>18.952547381368454</v>
      </c>
      <c r="J103" s="174">
        <f t="shared" si="4"/>
        <v>13.333299999999999</v>
      </c>
    </row>
    <row r="104" spans="1:10" ht="24.9" x14ac:dyDescent="0.4">
      <c r="A104" s="136"/>
      <c r="B104" s="692">
        <v>43888</v>
      </c>
      <c r="C104" s="138" t="s">
        <v>290</v>
      </c>
      <c r="D104" s="629"/>
      <c r="E104" s="142" t="s">
        <v>67</v>
      </c>
      <c r="F104" s="143" t="s">
        <v>679</v>
      </c>
      <c r="G104" s="221" t="s">
        <v>226</v>
      </c>
      <c r="H104" s="150">
        <v>775.99</v>
      </c>
      <c r="I104" s="174">
        <f t="shared" si="5"/>
        <v>58.199395498488748</v>
      </c>
      <c r="J104" s="174">
        <f t="shared" si="4"/>
        <v>13.333299999999999</v>
      </c>
    </row>
    <row r="105" spans="1:10" ht="24.9" x14ac:dyDescent="0.4">
      <c r="A105" s="136"/>
      <c r="B105" s="694"/>
      <c r="C105" s="187" t="s">
        <v>261</v>
      </c>
      <c r="D105" s="629"/>
      <c r="E105" s="142" t="s">
        <v>68</v>
      </c>
      <c r="F105" s="143" t="s">
        <v>762</v>
      </c>
      <c r="G105" s="221" t="s">
        <v>226</v>
      </c>
      <c r="H105" s="150">
        <v>548.91999999999996</v>
      </c>
      <c r="I105" s="174">
        <f t="shared" si="5"/>
        <v>41.169102922757304</v>
      </c>
      <c r="J105" s="174">
        <f t="shared" si="4"/>
        <v>13.333299999999999</v>
      </c>
    </row>
    <row r="106" spans="1:10" ht="24.6" x14ac:dyDescent="0.4">
      <c r="A106" s="136"/>
      <c r="B106" s="137">
        <v>43917</v>
      </c>
      <c r="C106" s="187" t="s">
        <v>137</v>
      </c>
      <c r="D106" s="630"/>
      <c r="E106" s="142" t="s">
        <v>68</v>
      </c>
      <c r="F106" s="143" t="s">
        <v>762</v>
      </c>
      <c r="G106" s="143"/>
      <c r="H106" s="164">
        <v>968.68</v>
      </c>
      <c r="I106" s="174">
        <f t="shared" si="5"/>
        <v>72.651181627954074</v>
      </c>
      <c r="J106" s="174">
        <f t="shared" si="4"/>
        <v>13.333299999999999</v>
      </c>
    </row>
    <row r="107" spans="1:10" ht="36.9" x14ac:dyDescent="0.4">
      <c r="A107" s="136"/>
      <c r="B107" s="137">
        <v>43980</v>
      </c>
      <c r="C107" s="138" t="s">
        <v>291</v>
      </c>
      <c r="D107" s="171" t="s">
        <v>502</v>
      </c>
      <c r="E107" s="268" t="s">
        <v>432</v>
      </c>
      <c r="F107" s="146" t="s">
        <v>680</v>
      </c>
      <c r="G107" s="146"/>
      <c r="H107" s="164">
        <v>2289.69</v>
      </c>
      <c r="I107" s="174">
        <f t="shared" si="5"/>
        <v>171.7271793179483</v>
      </c>
      <c r="J107" s="174">
        <f t="shared" si="4"/>
        <v>13.333299999999999</v>
      </c>
    </row>
    <row r="108" spans="1:10" ht="24.6" x14ac:dyDescent="0.4">
      <c r="A108" s="136"/>
      <c r="B108" s="137">
        <v>43980</v>
      </c>
      <c r="C108" s="138" t="s">
        <v>292</v>
      </c>
      <c r="D108" s="628" t="s">
        <v>503</v>
      </c>
      <c r="E108" s="142" t="s">
        <v>68</v>
      </c>
      <c r="F108" s="143" t="s">
        <v>681</v>
      </c>
      <c r="G108" s="143"/>
      <c r="H108" s="164">
        <v>158.36000000000001</v>
      </c>
      <c r="I108" s="174">
        <f t="shared" si="5"/>
        <v>11.877029692574233</v>
      </c>
      <c r="J108" s="174">
        <f t="shared" si="4"/>
        <v>13.333299999999999</v>
      </c>
    </row>
    <row r="109" spans="1:10" ht="24.6" x14ac:dyDescent="0.4">
      <c r="A109" s="136"/>
      <c r="B109" s="137">
        <v>43980</v>
      </c>
      <c r="C109" s="138" t="s">
        <v>293</v>
      </c>
      <c r="D109" s="629"/>
      <c r="E109" s="142" t="s">
        <v>67</v>
      </c>
      <c r="F109" s="143" t="s">
        <v>682</v>
      </c>
      <c r="G109" s="143"/>
      <c r="H109" s="164">
        <v>191.26</v>
      </c>
      <c r="I109" s="174">
        <f t="shared" si="5"/>
        <v>14.344535861339653</v>
      </c>
      <c r="J109" s="174">
        <f t="shared" si="4"/>
        <v>13.333299999999999</v>
      </c>
    </row>
    <row r="110" spans="1:10" ht="24.6" x14ac:dyDescent="0.4">
      <c r="A110" s="136"/>
      <c r="B110" s="270">
        <v>43980</v>
      </c>
      <c r="C110" s="187" t="s">
        <v>294</v>
      </c>
      <c r="D110" s="629"/>
      <c r="E110" s="188" t="s">
        <v>68</v>
      </c>
      <c r="F110" s="189" t="s">
        <v>763</v>
      </c>
      <c r="G110" s="189"/>
      <c r="H110" s="164">
        <v>607.04</v>
      </c>
      <c r="I110" s="174">
        <f t="shared" si="5"/>
        <v>45.528113820284553</v>
      </c>
      <c r="J110" s="174">
        <f t="shared" si="4"/>
        <v>13.333299999999999</v>
      </c>
    </row>
    <row r="111" spans="1:10" ht="24.6" x14ac:dyDescent="0.4">
      <c r="A111" s="178"/>
      <c r="B111" s="137">
        <v>44000</v>
      </c>
      <c r="C111" s="138" t="s">
        <v>323</v>
      </c>
      <c r="D111" s="708" t="s">
        <v>683</v>
      </c>
      <c r="E111" s="711" t="s">
        <v>432</v>
      </c>
      <c r="F111" s="628" t="s">
        <v>684</v>
      </c>
      <c r="G111" s="271"/>
      <c r="H111" s="164">
        <v>829.01</v>
      </c>
      <c r="I111" s="174">
        <f t="shared" si="5"/>
        <v>62.175905439763604</v>
      </c>
      <c r="J111" s="174">
        <f t="shared" si="4"/>
        <v>13.333299999999999</v>
      </c>
    </row>
    <row r="112" spans="1:10" ht="24.9" x14ac:dyDescent="0.4">
      <c r="A112" s="178"/>
      <c r="B112" s="692">
        <v>43893</v>
      </c>
      <c r="C112" s="138" t="s">
        <v>320</v>
      </c>
      <c r="D112" s="709"/>
      <c r="E112" s="712"/>
      <c r="F112" s="629"/>
      <c r="G112" s="221" t="s">
        <v>226</v>
      </c>
      <c r="H112" s="150">
        <v>238.06</v>
      </c>
      <c r="I112" s="174">
        <f t="shared" si="5"/>
        <v>17.854544636361592</v>
      </c>
      <c r="J112" s="174">
        <f t="shared" si="4"/>
        <v>13.333299999999999</v>
      </c>
    </row>
    <row r="113" spans="1:10" ht="24.9" x14ac:dyDescent="0.4">
      <c r="A113" s="178"/>
      <c r="B113" s="694"/>
      <c r="C113" s="138" t="s">
        <v>266</v>
      </c>
      <c r="D113" s="710"/>
      <c r="E113" s="713"/>
      <c r="F113" s="630"/>
      <c r="G113" s="221" t="s">
        <v>226</v>
      </c>
      <c r="H113" s="150">
        <v>86.58</v>
      </c>
      <c r="I113" s="174">
        <f t="shared" si="5"/>
        <v>6.4935162337905847</v>
      </c>
      <c r="J113" s="174">
        <f t="shared" si="4"/>
        <v>13.333299999999999</v>
      </c>
    </row>
    <row r="114" spans="1:10" ht="24.6" x14ac:dyDescent="0.4">
      <c r="A114" s="178"/>
      <c r="B114" s="137">
        <v>44000</v>
      </c>
      <c r="C114" s="138" t="s">
        <v>321</v>
      </c>
      <c r="D114" s="628" t="s">
        <v>504</v>
      </c>
      <c r="E114" s="142" t="s">
        <v>68</v>
      </c>
      <c r="F114" s="143" t="s">
        <v>681</v>
      </c>
      <c r="G114" s="143"/>
      <c r="H114" s="164">
        <v>79.180000000000007</v>
      </c>
      <c r="I114" s="174">
        <f t="shared" si="5"/>
        <v>5.9385148462871165</v>
      </c>
      <c r="J114" s="174">
        <f t="shared" si="4"/>
        <v>13.333299999999999</v>
      </c>
    </row>
    <row r="115" spans="1:10" ht="24.6" x14ac:dyDescent="0.4">
      <c r="A115" s="178"/>
      <c r="B115" s="137">
        <v>44000</v>
      </c>
      <c r="C115" s="138" t="s">
        <v>322</v>
      </c>
      <c r="D115" s="629"/>
      <c r="E115" s="142" t="s">
        <v>67</v>
      </c>
      <c r="F115" s="143" t="s">
        <v>682</v>
      </c>
      <c r="G115" s="143"/>
      <c r="H115" s="164">
        <v>86.83</v>
      </c>
      <c r="I115" s="174">
        <f t="shared" si="5"/>
        <v>6.5122662806657017</v>
      </c>
      <c r="J115" s="174">
        <f t="shared" si="4"/>
        <v>13.333299999999999</v>
      </c>
    </row>
    <row r="116" spans="1:10" ht="24.6" x14ac:dyDescent="0.4">
      <c r="A116" s="178"/>
      <c r="B116" s="137">
        <v>44000</v>
      </c>
      <c r="C116" s="187" t="s">
        <v>324</v>
      </c>
      <c r="D116" s="629"/>
      <c r="E116" s="188" t="s">
        <v>68</v>
      </c>
      <c r="F116" s="189" t="s">
        <v>763</v>
      </c>
      <c r="G116" s="189"/>
      <c r="H116" s="164">
        <v>303.52</v>
      </c>
      <c r="I116" s="174">
        <f t="shared" si="5"/>
        <v>22.764056910142276</v>
      </c>
      <c r="J116" s="174">
        <f t="shared" si="4"/>
        <v>13.333299999999999</v>
      </c>
    </row>
    <row r="117" spans="1:10" x14ac:dyDescent="0.4">
      <c r="A117" s="637" t="s">
        <v>338</v>
      </c>
      <c r="B117" s="638"/>
      <c r="C117" s="638"/>
      <c r="D117" s="638"/>
      <c r="E117" s="638"/>
      <c r="F117" s="639"/>
      <c r="G117" s="218"/>
      <c r="H117" s="165">
        <f>SUM(H94:H116)</f>
        <v>16146.630000000005</v>
      </c>
      <c r="I117" s="226">
        <f>SUM(I94:I116)</f>
        <v>1211.000277500694</v>
      </c>
      <c r="J117" s="174">
        <f t="shared" si="4"/>
        <v>13.333299999999999</v>
      </c>
    </row>
    <row r="118" spans="1:10" x14ac:dyDescent="0.4">
      <c r="A118" s="634" t="s">
        <v>310</v>
      </c>
      <c r="B118" s="635"/>
      <c r="C118" s="635"/>
      <c r="D118" s="635"/>
      <c r="E118" s="635"/>
      <c r="F118" s="166"/>
      <c r="G118" s="166"/>
      <c r="H118" s="167"/>
      <c r="I118" s="230"/>
      <c r="J118" s="174"/>
    </row>
    <row r="119" spans="1:10" ht="36.9" x14ac:dyDescent="0.4">
      <c r="A119" s="136"/>
      <c r="B119" s="692">
        <v>43951</v>
      </c>
      <c r="C119" s="138" t="s">
        <v>295</v>
      </c>
      <c r="D119" s="171" t="s">
        <v>685</v>
      </c>
      <c r="E119" s="268" t="s">
        <v>432</v>
      </c>
      <c r="F119" s="146" t="s">
        <v>686</v>
      </c>
      <c r="G119" s="146"/>
      <c r="H119" s="150">
        <v>1922.75</v>
      </c>
      <c r="I119" s="174">
        <f>H119/J119</f>
        <v>144.2066105165263</v>
      </c>
      <c r="J119" s="174">
        <f t="shared" si="4"/>
        <v>13.333299999999999</v>
      </c>
    </row>
    <row r="120" spans="1:10" ht="24.6" x14ac:dyDescent="0.4">
      <c r="A120" s="136"/>
      <c r="B120" s="694"/>
      <c r="C120" s="138" t="s">
        <v>296</v>
      </c>
      <c r="D120" s="628" t="s">
        <v>505</v>
      </c>
      <c r="E120" s="142" t="s">
        <v>68</v>
      </c>
      <c r="F120" s="143" t="s">
        <v>656</v>
      </c>
      <c r="G120" s="143"/>
      <c r="H120" s="150">
        <v>131.96</v>
      </c>
      <c r="I120" s="174">
        <f>H120/J120</f>
        <v>9.8970247425618574</v>
      </c>
      <c r="J120" s="174">
        <f t="shared" si="4"/>
        <v>13.333299999999999</v>
      </c>
    </row>
    <row r="121" spans="1:10" ht="24.9" x14ac:dyDescent="0.4">
      <c r="A121" s="136"/>
      <c r="B121" s="205">
        <v>43888</v>
      </c>
      <c r="C121" s="138" t="s">
        <v>290</v>
      </c>
      <c r="D121" s="629"/>
      <c r="E121" s="142" t="s">
        <v>67</v>
      </c>
      <c r="F121" s="143" t="s">
        <v>682</v>
      </c>
      <c r="G121" s="221" t="s">
        <v>226</v>
      </c>
      <c r="H121" s="150">
        <v>38.340000000000003</v>
      </c>
      <c r="I121" s="174">
        <f>H121/J121</f>
        <v>2.8755071887679722</v>
      </c>
      <c r="J121" s="174">
        <f t="shared" si="4"/>
        <v>13.333299999999999</v>
      </c>
    </row>
    <row r="122" spans="1:10" ht="24.6" x14ac:dyDescent="0.4">
      <c r="A122" s="136"/>
      <c r="B122" s="191">
        <v>43951</v>
      </c>
      <c r="C122" s="138" t="s">
        <v>330</v>
      </c>
      <c r="D122" s="630"/>
      <c r="E122" s="142" t="s">
        <v>68</v>
      </c>
      <c r="F122" s="143" t="s">
        <v>758</v>
      </c>
      <c r="G122" s="143"/>
      <c r="H122" s="150">
        <v>505.87</v>
      </c>
      <c r="I122" s="174">
        <f>H122/J122</f>
        <v>37.940344850862132</v>
      </c>
      <c r="J122" s="174">
        <f t="shared" si="4"/>
        <v>13.333299999999999</v>
      </c>
    </row>
    <row r="123" spans="1:10" x14ac:dyDescent="0.4">
      <c r="A123" s="637" t="s">
        <v>339</v>
      </c>
      <c r="B123" s="638"/>
      <c r="C123" s="638"/>
      <c r="D123" s="638"/>
      <c r="E123" s="638"/>
      <c r="F123" s="639"/>
      <c r="G123" s="218"/>
      <c r="H123" s="165">
        <f>SUM(H119:H122)</f>
        <v>2598.92</v>
      </c>
      <c r="I123" s="226">
        <f>SUM(I119:I122)</f>
        <v>194.91948729871825</v>
      </c>
      <c r="J123" s="174">
        <f t="shared" si="4"/>
        <v>13.333299999999999</v>
      </c>
    </row>
    <row r="124" spans="1:10" x14ac:dyDescent="0.4">
      <c r="A124" s="172"/>
      <c r="B124" s="714" t="s">
        <v>117</v>
      </c>
      <c r="C124" s="706"/>
      <c r="D124" s="706"/>
      <c r="E124" s="706"/>
      <c r="F124" s="707"/>
      <c r="G124" s="161"/>
      <c r="H124" s="162">
        <f>H82+H92+H117+H123</f>
        <v>21724.760000000002</v>
      </c>
      <c r="I124" s="182">
        <f>I82+I92+I117+I123</f>
        <v>1627.4980982374957</v>
      </c>
      <c r="J124" s="174">
        <f t="shared" si="4"/>
        <v>13.333299999999999</v>
      </c>
    </row>
    <row r="125" spans="1:10" x14ac:dyDescent="0.4">
      <c r="A125" s="640" t="str">
        <f>'Raport financiar'!A30</f>
        <v>4. Cheltuieli administrative</v>
      </c>
      <c r="B125" s="641"/>
      <c r="C125" s="641"/>
      <c r="D125" s="641"/>
      <c r="E125" s="641"/>
      <c r="F125" s="642"/>
      <c r="G125" s="267"/>
      <c r="H125" s="169"/>
      <c r="I125" s="231"/>
      <c r="J125" s="174"/>
    </row>
    <row r="126" spans="1:10" x14ac:dyDescent="0.4">
      <c r="A126" s="643" t="s">
        <v>213</v>
      </c>
      <c r="B126" s="644"/>
      <c r="C126" s="644"/>
      <c r="D126" s="644"/>
      <c r="E126" s="645"/>
      <c r="F126" s="166"/>
      <c r="G126" s="166"/>
      <c r="H126" s="167"/>
      <c r="I126" s="230"/>
      <c r="J126" s="174"/>
    </row>
    <row r="127" spans="1:10" x14ac:dyDescent="0.4">
      <c r="A127" s="136"/>
      <c r="B127" s="137">
        <v>43879</v>
      </c>
      <c r="C127" s="621" t="s">
        <v>340</v>
      </c>
      <c r="D127" s="622"/>
      <c r="E127" s="139" t="s">
        <v>91</v>
      </c>
      <c r="F127" s="139" t="s">
        <v>72</v>
      </c>
      <c r="G127" s="139"/>
      <c r="H127" s="150">
        <v>2</v>
      </c>
      <c r="I127" s="174">
        <f t="shared" ref="I127:I133" si="6">H127/J127</f>
        <v>0.15000037500093752</v>
      </c>
      <c r="J127" s="174">
        <f t="shared" si="4"/>
        <v>13.333299999999999</v>
      </c>
    </row>
    <row r="128" spans="1:10" x14ac:dyDescent="0.4">
      <c r="A128" s="136"/>
      <c r="B128" s="137">
        <v>43882</v>
      </c>
      <c r="C128" s="621" t="s">
        <v>340</v>
      </c>
      <c r="D128" s="622"/>
      <c r="E128" s="139" t="s">
        <v>91</v>
      </c>
      <c r="F128" s="139" t="s">
        <v>72</v>
      </c>
      <c r="G128" s="139"/>
      <c r="H128" s="150">
        <v>1</v>
      </c>
      <c r="I128" s="174">
        <f t="shared" si="6"/>
        <v>7.500018750046876E-2</v>
      </c>
      <c r="J128" s="174">
        <f t="shared" si="4"/>
        <v>13.333299999999999</v>
      </c>
    </row>
    <row r="129" spans="1:10" x14ac:dyDescent="0.4">
      <c r="A129" s="136"/>
      <c r="B129" s="137">
        <v>43921</v>
      </c>
      <c r="C129" s="621" t="s">
        <v>73</v>
      </c>
      <c r="D129" s="622"/>
      <c r="E129" s="139" t="s">
        <v>91</v>
      </c>
      <c r="F129" s="139" t="s">
        <v>72</v>
      </c>
      <c r="G129" s="139"/>
      <c r="H129" s="150">
        <v>20.2</v>
      </c>
      <c r="I129" s="174">
        <f t="shared" si="6"/>
        <v>1.5150037875094688</v>
      </c>
      <c r="J129" s="174">
        <f t="shared" si="4"/>
        <v>13.333299999999999</v>
      </c>
    </row>
    <row r="130" spans="1:10" x14ac:dyDescent="0.4">
      <c r="A130" s="136"/>
      <c r="B130" s="137">
        <v>43951</v>
      </c>
      <c r="C130" s="621" t="s">
        <v>340</v>
      </c>
      <c r="D130" s="622"/>
      <c r="E130" s="139" t="s">
        <v>91</v>
      </c>
      <c r="F130" s="139" t="s">
        <v>72</v>
      </c>
      <c r="G130" s="139"/>
      <c r="H130" s="150">
        <v>62</v>
      </c>
      <c r="I130" s="174">
        <f t="shared" si="6"/>
        <v>4.6500116250290624</v>
      </c>
      <c r="J130" s="174">
        <f t="shared" si="4"/>
        <v>13.333299999999999</v>
      </c>
    </row>
    <row r="131" spans="1:10" x14ac:dyDescent="0.4">
      <c r="A131" s="136"/>
      <c r="B131" s="137">
        <v>43981</v>
      </c>
      <c r="C131" s="621" t="s">
        <v>340</v>
      </c>
      <c r="D131" s="622"/>
      <c r="E131" s="139" t="s">
        <v>91</v>
      </c>
      <c r="F131" s="139" t="s">
        <v>72</v>
      </c>
      <c r="G131" s="139"/>
      <c r="H131" s="150">
        <v>4</v>
      </c>
      <c r="I131" s="174">
        <f t="shared" si="6"/>
        <v>0.30000075000187504</v>
      </c>
      <c r="J131" s="174">
        <f t="shared" si="4"/>
        <v>13.333299999999999</v>
      </c>
    </row>
    <row r="132" spans="1:10" x14ac:dyDescent="0.4">
      <c r="A132" s="178"/>
      <c r="B132" s="137">
        <v>44000</v>
      </c>
      <c r="C132" s="621" t="s">
        <v>341</v>
      </c>
      <c r="D132" s="622"/>
      <c r="E132" s="139" t="s">
        <v>91</v>
      </c>
      <c r="F132" s="139" t="s">
        <v>72</v>
      </c>
      <c r="G132" s="139"/>
      <c r="H132" s="150">
        <v>26</v>
      </c>
      <c r="I132" s="174">
        <f t="shared" si="6"/>
        <v>1.9500048750121877</v>
      </c>
      <c r="J132" s="174">
        <f t="shared" si="4"/>
        <v>13.333299999999999</v>
      </c>
    </row>
    <row r="133" spans="1:10" x14ac:dyDescent="0.4">
      <c r="A133" s="136"/>
      <c r="B133" s="137">
        <v>44009</v>
      </c>
      <c r="C133" s="621" t="s">
        <v>340</v>
      </c>
      <c r="D133" s="622"/>
      <c r="E133" s="139" t="s">
        <v>91</v>
      </c>
      <c r="F133" s="139" t="s">
        <v>72</v>
      </c>
      <c r="G133" s="139"/>
      <c r="H133" s="150">
        <v>54</v>
      </c>
      <c r="I133" s="174">
        <f t="shared" si="6"/>
        <v>4.0500101250253131</v>
      </c>
      <c r="J133" s="174">
        <f t="shared" si="4"/>
        <v>13.333299999999999</v>
      </c>
    </row>
    <row r="134" spans="1:10" x14ac:dyDescent="0.4">
      <c r="A134" s="637" t="s">
        <v>346</v>
      </c>
      <c r="B134" s="638"/>
      <c r="C134" s="638"/>
      <c r="D134" s="638"/>
      <c r="E134" s="638"/>
      <c r="F134" s="639"/>
      <c r="G134" s="218"/>
      <c r="H134" s="165">
        <f>SUM(H127:H133)</f>
        <v>169.2</v>
      </c>
      <c r="I134" s="158">
        <f>SUM(I127:I133)</f>
        <v>12.690031725079313</v>
      </c>
      <c r="J134" s="174">
        <f t="shared" si="4"/>
        <v>13.333299999999999</v>
      </c>
    </row>
    <row r="135" spans="1:10" x14ac:dyDescent="0.4">
      <c r="A135" s="634" t="s">
        <v>214</v>
      </c>
      <c r="B135" s="635"/>
      <c r="C135" s="636"/>
      <c r="D135" s="635"/>
      <c r="E135" s="635"/>
      <c r="F135" s="166"/>
      <c r="G135" s="166"/>
      <c r="H135" s="167"/>
      <c r="I135" s="230"/>
      <c r="J135" s="174"/>
    </row>
    <row r="136" spans="1:10" ht="36.9" x14ac:dyDescent="0.4">
      <c r="A136" s="136"/>
      <c r="B136" s="137">
        <v>43895</v>
      </c>
      <c r="C136" s="138" t="s">
        <v>267</v>
      </c>
      <c r="D136" s="145" t="s">
        <v>506</v>
      </c>
      <c r="E136" s="139" t="s">
        <v>419</v>
      </c>
      <c r="F136" s="163" t="s">
        <v>507</v>
      </c>
      <c r="G136" s="163"/>
      <c r="H136" s="150">
        <v>87.3</v>
      </c>
      <c r="I136" s="174">
        <f>H136/J136</f>
        <v>6.5475163687909221</v>
      </c>
      <c r="J136" s="174">
        <f t="shared" si="4"/>
        <v>13.333299999999999</v>
      </c>
    </row>
    <row r="137" spans="1:10" ht="36.9" x14ac:dyDescent="0.4">
      <c r="A137" s="136"/>
      <c r="B137" s="137">
        <v>43917</v>
      </c>
      <c r="C137" s="138" t="s">
        <v>297</v>
      </c>
      <c r="D137" s="145" t="s">
        <v>508</v>
      </c>
      <c r="E137" s="139" t="s">
        <v>419</v>
      </c>
      <c r="F137" s="163" t="s">
        <v>509</v>
      </c>
      <c r="G137" s="163"/>
      <c r="H137" s="150">
        <v>87.3</v>
      </c>
      <c r="I137" s="174">
        <f>H137/J137</f>
        <v>6.5475163687909221</v>
      </c>
      <c r="J137" s="174">
        <f t="shared" si="4"/>
        <v>13.333299999999999</v>
      </c>
    </row>
    <row r="138" spans="1:10" ht="36.9" x14ac:dyDescent="0.4">
      <c r="A138" s="136"/>
      <c r="B138" s="137">
        <v>43956</v>
      </c>
      <c r="C138" s="138" t="s">
        <v>473</v>
      </c>
      <c r="D138" s="145" t="s">
        <v>510</v>
      </c>
      <c r="E138" s="139" t="s">
        <v>419</v>
      </c>
      <c r="F138" s="163" t="s">
        <v>511</v>
      </c>
      <c r="G138" s="163"/>
      <c r="H138" s="150">
        <v>87.3</v>
      </c>
      <c r="I138" s="174">
        <f>H138/J138</f>
        <v>6.5475163687909221</v>
      </c>
      <c r="J138" s="174">
        <f t="shared" si="4"/>
        <v>13.333299999999999</v>
      </c>
    </row>
    <row r="139" spans="1:10" ht="36.9" x14ac:dyDescent="0.4">
      <c r="A139" s="136"/>
      <c r="B139" s="137">
        <v>43981</v>
      </c>
      <c r="C139" s="138" t="s">
        <v>331</v>
      </c>
      <c r="D139" s="145" t="s">
        <v>524</v>
      </c>
      <c r="E139" s="139" t="s">
        <v>419</v>
      </c>
      <c r="F139" s="163" t="s">
        <v>512</v>
      </c>
      <c r="G139" s="163"/>
      <c r="H139" s="150">
        <v>87.3</v>
      </c>
      <c r="I139" s="174">
        <f>H139/J139</f>
        <v>6.5475163687909221</v>
      </c>
      <c r="J139" s="174">
        <f t="shared" si="4"/>
        <v>13.333299999999999</v>
      </c>
    </row>
    <row r="140" spans="1:10" x14ac:dyDescent="0.4">
      <c r="A140" s="637" t="s">
        <v>347</v>
      </c>
      <c r="B140" s="638"/>
      <c r="C140" s="638"/>
      <c r="D140" s="638"/>
      <c r="E140" s="638"/>
      <c r="F140" s="639"/>
      <c r="G140" s="218"/>
      <c r="H140" s="165">
        <f>SUM(H136:H139)</f>
        <v>349.2</v>
      </c>
      <c r="I140" s="158">
        <f>SUM(I136:I139)</f>
        <v>26.190065475163689</v>
      </c>
      <c r="J140" s="174">
        <f t="shared" si="4"/>
        <v>13.333299999999999</v>
      </c>
    </row>
    <row r="141" spans="1:10" x14ac:dyDescent="0.4">
      <c r="A141" s="634" t="s">
        <v>215</v>
      </c>
      <c r="B141" s="635"/>
      <c r="C141" s="636"/>
      <c r="D141" s="635"/>
      <c r="E141" s="635"/>
      <c r="F141" s="166"/>
      <c r="G141" s="166"/>
      <c r="H141" s="167"/>
      <c r="I141" s="230"/>
      <c r="J141" s="174"/>
    </row>
    <row r="142" spans="1:10" ht="24.6" x14ac:dyDescent="0.4">
      <c r="A142" s="178"/>
      <c r="B142" s="137">
        <v>43956</v>
      </c>
      <c r="C142" s="138" t="s">
        <v>300</v>
      </c>
      <c r="D142" s="147" t="s">
        <v>513</v>
      </c>
      <c r="E142" s="224" t="s">
        <v>431</v>
      </c>
      <c r="F142" s="139" t="s">
        <v>301</v>
      </c>
      <c r="G142" s="139"/>
      <c r="H142" s="150">
        <v>970.5</v>
      </c>
      <c r="I142" s="174">
        <f>H142/J142</f>
        <v>72.787681969204925</v>
      </c>
      <c r="J142" s="174">
        <f t="shared" si="4"/>
        <v>13.333299999999999</v>
      </c>
    </row>
    <row r="143" spans="1:10" x14ac:dyDescent="0.4">
      <c r="A143" s="637" t="s">
        <v>342</v>
      </c>
      <c r="B143" s="638"/>
      <c r="C143" s="638"/>
      <c r="D143" s="638"/>
      <c r="E143" s="638"/>
      <c r="F143" s="639"/>
      <c r="G143" s="218"/>
      <c r="H143" s="165">
        <f>SUM(H142)</f>
        <v>970.5</v>
      </c>
      <c r="I143" s="158">
        <f>SUM(I142)</f>
        <v>72.787681969204925</v>
      </c>
      <c r="J143" s="174">
        <f t="shared" si="4"/>
        <v>13.333299999999999</v>
      </c>
    </row>
    <row r="144" spans="1:10" x14ac:dyDescent="0.4">
      <c r="A144" s="634" t="s">
        <v>802</v>
      </c>
      <c r="B144" s="635"/>
      <c r="C144" s="636"/>
      <c r="D144" s="635"/>
      <c r="E144" s="635"/>
      <c r="F144" s="166"/>
      <c r="G144" s="166"/>
      <c r="H144" s="167"/>
      <c r="I144" s="230"/>
      <c r="J144" s="174"/>
    </row>
    <row r="145" spans="1:10" ht="24.6" x14ac:dyDescent="0.4">
      <c r="A145" s="178"/>
      <c r="B145" s="210">
        <v>43979</v>
      </c>
      <c r="C145" s="138" t="s">
        <v>298</v>
      </c>
      <c r="D145" s="145" t="s">
        <v>514</v>
      </c>
      <c r="E145" s="224" t="s">
        <v>299</v>
      </c>
      <c r="F145" s="271" t="s">
        <v>515</v>
      </c>
      <c r="G145" s="271"/>
      <c r="H145" s="150">
        <v>525</v>
      </c>
      <c r="I145" s="174">
        <f>H145/J145</f>
        <v>39.375098437746097</v>
      </c>
      <c r="J145" s="174">
        <f t="shared" si="4"/>
        <v>13.333299999999999</v>
      </c>
    </row>
    <row r="146" spans="1:10" x14ac:dyDescent="0.4">
      <c r="A146" s="637" t="s">
        <v>311</v>
      </c>
      <c r="B146" s="638"/>
      <c r="C146" s="638"/>
      <c r="D146" s="638"/>
      <c r="E146" s="638"/>
      <c r="F146" s="639"/>
      <c r="G146" s="218"/>
      <c r="H146" s="165">
        <f>SUM(H145)</f>
        <v>525</v>
      </c>
      <c r="I146" s="158">
        <f>SUM(I145)</f>
        <v>39.375098437746097</v>
      </c>
      <c r="J146" s="174">
        <f t="shared" si="4"/>
        <v>13.333299999999999</v>
      </c>
    </row>
    <row r="147" spans="1:10" x14ac:dyDescent="0.4">
      <c r="A147" s="172"/>
      <c r="B147" s="173"/>
      <c r="C147" s="706" t="s">
        <v>121</v>
      </c>
      <c r="D147" s="706"/>
      <c r="E147" s="706"/>
      <c r="F147" s="707"/>
      <c r="G147" s="161"/>
      <c r="H147" s="162">
        <f>H134+H140+H143+H146</f>
        <v>2013.9</v>
      </c>
      <c r="I147" s="182">
        <f>I134+I140+I143+I146</f>
        <v>151.04287760719401</v>
      </c>
      <c r="J147" s="174">
        <f t="shared" si="4"/>
        <v>13.333299999999999</v>
      </c>
    </row>
    <row r="148" spans="1:10" x14ac:dyDescent="0.4">
      <c r="A148" s="640" t="s">
        <v>127</v>
      </c>
      <c r="B148" s="641"/>
      <c r="C148" s="641"/>
      <c r="D148" s="641"/>
      <c r="E148" s="641"/>
      <c r="F148" s="642"/>
      <c r="G148" s="176"/>
      <c r="H148" s="169"/>
      <c r="I148" s="231"/>
      <c r="J148" s="174"/>
    </row>
    <row r="149" spans="1:10" x14ac:dyDescent="0.4">
      <c r="A149" s="634" t="s">
        <v>219</v>
      </c>
      <c r="B149" s="635"/>
      <c r="C149" s="636"/>
      <c r="D149" s="635"/>
      <c r="E149" s="635"/>
      <c r="F149" s="166"/>
      <c r="G149" s="166"/>
      <c r="H149" s="167"/>
      <c r="I149" s="230"/>
      <c r="J149" s="174"/>
    </row>
    <row r="150" spans="1:10" ht="24.6" x14ac:dyDescent="0.4">
      <c r="A150" s="92">
        <v>3</v>
      </c>
      <c r="B150" s="692">
        <v>43887</v>
      </c>
      <c r="C150" s="138" t="s">
        <v>251</v>
      </c>
      <c r="D150" s="665" t="s">
        <v>687</v>
      </c>
      <c r="E150" s="702" t="s">
        <v>248</v>
      </c>
      <c r="F150" s="96" t="s">
        <v>244</v>
      </c>
      <c r="G150" s="96"/>
      <c r="H150" s="97">
        <v>8200.57</v>
      </c>
      <c r="I150" s="232">
        <f t="shared" ref="I150:I157" si="7">H150/J150</f>
        <v>615.04428761071904</v>
      </c>
      <c r="J150" s="174">
        <f t="shared" si="4"/>
        <v>13.333299999999999</v>
      </c>
    </row>
    <row r="151" spans="1:10" ht="24.6" x14ac:dyDescent="0.4">
      <c r="A151" s="92">
        <v>4</v>
      </c>
      <c r="B151" s="693"/>
      <c r="C151" s="138" t="s">
        <v>250</v>
      </c>
      <c r="D151" s="666"/>
      <c r="E151" s="704"/>
      <c r="F151" s="96" t="s">
        <v>243</v>
      </c>
      <c r="G151" s="96"/>
      <c r="H151" s="97">
        <v>14300</v>
      </c>
      <c r="I151" s="232">
        <f t="shared" si="7"/>
        <v>1072.5026812567032</v>
      </c>
      <c r="J151" s="174">
        <f t="shared" ref="J151:J163" si="8">$D$168</f>
        <v>13.333299999999999</v>
      </c>
    </row>
    <row r="152" spans="1:10" ht="61.5" x14ac:dyDescent="0.4">
      <c r="A152" s="202"/>
      <c r="B152" s="694"/>
      <c r="C152" s="138" t="s">
        <v>249</v>
      </c>
      <c r="D152" s="200" t="s">
        <v>688</v>
      </c>
      <c r="E152" s="201" t="s">
        <v>248</v>
      </c>
      <c r="F152" s="96" t="s">
        <v>252</v>
      </c>
      <c r="G152" s="96"/>
      <c r="H152" s="97">
        <v>379.43</v>
      </c>
      <c r="I152" s="232">
        <f t="shared" si="7"/>
        <v>28.45732114330286</v>
      </c>
      <c r="J152" s="174">
        <f t="shared" si="8"/>
        <v>13.333299999999999</v>
      </c>
    </row>
    <row r="153" spans="1:10" ht="24.6" x14ac:dyDescent="0.4">
      <c r="A153" s="92"/>
      <c r="B153" s="692">
        <v>43901</v>
      </c>
      <c r="C153" s="138" t="s">
        <v>332</v>
      </c>
      <c r="D153" s="715" t="s">
        <v>689</v>
      </c>
      <c r="E153" s="702" t="s">
        <v>248</v>
      </c>
      <c r="F153" s="96" t="s">
        <v>269</v>
      </c>
      <c r="G153" s="96"/>
      <c r="H153" s="97">
        <v>17160</v>
      </c>
      <c r="I153" s="232">
        <f t="shared" si="7"/>
        <v>1287.0032175080439</v>
      </c>
      <c r="J153" s="174">
        <f t="shared" si="8"/>
        <v>13.333299999999999</v>
      </c>
    </row>
    <row r="154" spans="1:10" ht="24.6" x14ac:dyDescent="0.4">
      <c r="A154" s="92"/>
      <c r="B154" s="694"/>
      <c r="C154" s="138" t="s">
        <v>268</v>
      </c>
      <c r="D154" s="716"/>
      <c r="E154" s="668"/>
      <c r="F154" s="96" t="s">
        <v>270</v>
      </c>
      <c r="G154" s="96"/>
      <c r="H154" s="97">
        <v>1430</v>
      </c>
      <c r="I154" s="232">
        <f t="shared" si="7"/>
        <v>107.25026812567032</v>
      </c>
      <c r="J154" s="174">
        <f t="shared" si="8"/>
        <v>13.333299999999999</v>
      </c>
    </row>
    <row r="155" spans="1:10" ht="61.5" x14ac:dyDescent="0.4">
      <c r="A155" s="202"/>
      <c r="B155" s="204">
        <v>43930</v>
      </c>
      <c r="C155" s="138" t="s">
        <v>302</v>
      </c>
      <c r="D155" s="200" t="s">
        <v>690</v>
      </c>
      <c r="E155" s="201" t="s">
        <v>242</v>
      </c>
      <c r="F155" s="96" t="s">
        <v>312</v>
      </c>
      <c r="G155" s="96"/>
      <c r="H155" s="97">
        <v>5720</v>
      </c>
      <c r="I155" s="232">
        <f t="shared" si="7"/>
        <v>429.00107250268127</v>
      </c>
      <c r="J155" s="174">
        <f t="shared" si="8"/>
        <v>13.333299999999999</v>
      </c>
    </row>
    <row r="156" spans="1:10" ht="22.8" x14ac:dyDescent="0.4">
      <c r="A156" s="202"/>
      <c r="B156" s="692">
        <v>43999</v>
      </c>
      <c r="C156" s="695" t="s">
        <v>317</v>
      </c>
      <c r="D156" s="665" t="s">
        <v>691</v>
      </c>
      <c r="E156" s="667" t="s">
        <v>248</v>
      </c>
      <c r="F156" s="96" t="s">
        <v>318</v>
      </c>
      <c r="G156" s="96"/>
      <c r="H156" s="97">
        <v>17160</v>
      </c>
      <c r="I156" s="232">
        <f t="shared" si="7"/>
        <v>1287.0032175080439</v>
      </c>
      <c r="J156" s="174">
        <f t="shared" si="8"/>
        <v>13.333299999999999</v>
      </c>
    </row>
    <row r="157" spans="1:10" ht="22.8" x14ac:dyDescent="0.4">
      <c r="A157" s="92"/>
      <c r="B157" s="694"/>
      <c r="C157" s="696"/>
      <c r="D157" s="666"/>
      <c r="E157" s="668"/>
      <c r="F157" s="96" t="s">
        <v>319</v>
      </c>
      <c r="G157" s="96"/>
      <c r="H157" s="97">
        <v>715</v>
      </c>
      <c r="I157" s="232">
        <f t="shared" si="7"/>
        <v>53.625134062835158</v>
      </c>
      <c r="J157" s="174">
        <f t="shared" si="8"/>
        <v>13.333299999999999</v>
      </c>
    </row>
    <row r="158" spans="1:10" x14ac:dyDescent="0.4">
      <c r="A158" s="637" t="s">
        <v>343</v>
      </c>
      <c r="B158" s="638"/>
      <c r="C158" s="638"/>
      <c r="D158" s="638"/>
      <c r="E158" s="638"/>
      <c r="F158" s="639"/>
      <c r="G158" s="218"/>
      <c r="H158" s="165">
        <f>SUM(H150:H157)</f>
        <v>65065</v>
      </c>
      <c r="I158" s="158">
        <f>SUM(I150:I157)</f>
        <v>4879.8871997179995</v>
      </c>
      <c r="J158" s="174">
        <f t="shared" si="8"/>
        <v>13.333299999999999</v>
      </c>
    </row>
    <row r="159" spans="1:10" x14ac:dyDescent="0.4">
      <c r="A159" s="634" t="s">
        <v>220</v>
      </c>
      <c r="B159" s="635"/>
      <c r="C159" s="635"/>
      <c r="D159" s="635"/>
      <c r="E159" s="635"/>
      <c r="F159" s="166"/>
      <c r="G159" s="166"/>
      <c r="H159" s="167"/>
      <c r="I159" s="230"/>
      <c r="J159" s="174"/>
    </row>
    <row r="160" spans="1:10" ht="24.6" x14ac:dyDescent="0.4">
      <c r="A160" s="136"/>
      <c r="B160" s="137">
        <v>43956</v>
      </c>
      <c r="C160" s="138" t="s">
        <v>303</v>
      </c>
      <c r="D160" s="628" t="s">
        <v>516</v>
      </c>
      <c r="E160" s="224" t="s">
        <v>106</v>
      </c>
      <c r="F160" s="163" t="s">
        <v>517</v>
      </c>
      <c r="G160" s="163"/>
      <c r="H160" s="150">
        <v>49.5</v>
      </c>
      <c r="I160" s="174">
        <f>H160/J160</f>
        <v>3.7125092812732032</v>
      </c>
      <c r="J160" s="174">
        <f t="shared" si="8"/>
        <v>13.333299999999999</v>
      </c>
    </row>
    <row r="161" spans="1:10" ht="61.5" x14ac:dyDescent="0.4">
      <c r="A161" s="136"/>
      <c r="B161" s="137">
        <v>43951</v>
      </c>
      <c r="C161" s="138" t="s">
        <v>304</v>
      </c>
      <c r="D161" s="630"/>
      <c r="E161" s="146" t="s">
        <v>108</v>
      </c>
      <c r="F161" s="163" t="s">
        <v>518</v>
      </c>
      <c r="G161" s="163"/>
      <c r="H161" s="150">
        <v>5.5</v>
      </c>
      <c r="I161" s="174">
        <f>H161/J161</f>
        <v>0.41250103125257814</v>
      </c>
      <c r="J161" s="174">
        <f t="shared" si="8"/>
        <v>13.333299999999999</v>
      </c>
    </row>
    <row r="162" spans="1:10" x14ac:dyDescent="0.4">
      <c r="A162" s="637" t="s">
        <v>344</v>
      </c>
      <c r="B162" s="638"/>
      <c r="C162" s="638"/>
      <c r="D162" s="638"/>
      <c r="E162" s="638"/>
      <c r="F162" s="639"/>
      <c r="G162" s="218"/>
      <c r="H162" s="179">
        <f>SUM(H160:H161)</f>
        <v>55</v>
      </c>
      <c r="I162" s="148">
        <f>SUM(I160:I161)</f>
        <v>4.1250103125257818</v>
      </c>
      <c r="J162" s="174">
        <f t="shared" si="8"/>
        <v>13.333299999999999</v>
      </c>
    </row>
    <row r="163" spans="1:10" ht="24.6" x14ac:dyDescent="0.4">
      <c r="A163" s="180"/>
      <c r="B163" s="181"/>
      <c r="C163" s="181"/>
      <c r="D163" s="181"/>
      <c r="E163" s="161"/>
      <c r="F163" s="161" t="s">
        <v>130</v>
      </c>
      <c r="G163" s="161"/>
      <c r="H163" s="162">
        <f>H158+H162</f>
        <v>65120</v>
      </c>
      <c r="I163" s="182">
        <f>I158+I162</f>
        <v>4884.0122100305252</v>
      </c>
      <c r="J163" s="174">
        <f t="shared" si="8"/>
        <v>13.333299999999999</v>
      </c>
    </row>
    <row r="164" spans="1:10" x14ac:dyDescent="0.4">
      <c r="A164" s="6"/>
      <c r="B164" s="11"/>
      <c r="C164" s="11"/>
      <c r="D164" s="11"/>
      <c r="E164" s="12"/>
      <c r="F164" s="6"/>
      <c r="G164" s="6"/>
      <c r="H164" s="6"/>
      <c r="I164" s="233"/>
      <c r="J164" s="25"/>
    </row>
    <row r="165" spans="1:10" x14ac:dyDescent="0.4">
      <c r="A165" s="6"/>
      <c r="B165" s="11"/>
      <c r="C165" s="11"/>
      <c r="D165" s="11"/>
      <c r="E165" s="12"/>
      <c r="F165" s="6"/>
      <c r="G165" s="6"/>
      <c r="H165" s="6"/>
      <c r="I165" s="233"/>
      <c r="J165" s="25"/>
    </row>
    <row r="166" spans="1:10" ht="12.6" thickBot="1" x14ac:dyDescent="0.45">
      <c r="A166" s="6"/>
      <c r="B166" s="11"/>
      <c r="C166" s="11"/>
      <c r="D166" s="11"/>
      <c r="E166" s="12"/>
      <c r="F166" s="15"/>
      <c r="G166" s="15"/>
      <c r="H166" s="16"/>
      <c r="I166" s="233"/>
      <c r="J166" s="118"/>
    </row>
    <row r="167" spans="1:10" ht="12.6" thickBot="1" x14ac:dyDescent="0.45">
      <c r="A167" s="6"/>
      <c r="B167" s="17"/>
      <c r="C167" s="17"/>
      <c r="D167" s="17"/>
      <c r="E167" s="17"/>
      <c r="F167" s="135" t="s">
        <v>313</v>
      </c>
      <c r="G167" s="135"/>
      <c r="H167" s="134">
        <f>H55+H68+H124+H147+H163</f>
        <v>102280.20000000001</v>
      </c>
      <c r="I167" s="234">
        <f>I55+I68+I124+I147+I163</f>
        <v>7669.1712024202561</v>
      </c>
      <c r="J167" s="25"/>
    </row>
    <row r="168" spans="1:10" x14ac:dyDescent="0.4">
      <c r="A168" s="6"/>
      <c r="B168" s="25" t="s">
        <v>38</v>
      </c>
      <c r="C168" s="6"/>
      <c r="D168" s="24">
        <v>13.333299999999999</v>
      </c>
      <c r="E168" s="24"/>
      <c r="F168" s="6"/>
      <c r="G168" s="6"/>
      <c r="H168" s="19"/>
      <c r="I168" s="6"/>
      <c r="J168" s="25"/>
    </row>
    <row r="169" spans="1:10" x14ac:dyDescent="0.4">
      <c r="A169" s="6"/>
      <c r="B169" s="20" t="s">
        <v>23</v>
      </c>
      <c r="C169" s="20"/>
      <c r="D169" s="20"/>
      <c r="E169" s="6"/>
      <c r="F169" s="6"/>
      <c r="G169" s="6"/>
      <c r="H169" s="19"/>
      <c r="I169" s="6"/>
      <c r="J169" s="25"/>
    </row>
    <row r="170" spans="1:10" ht="17.7" x14ac:dyDescent="0.4">
      <c r="A170" s="6"/>
      <c r="B170" s="21"/>
      <c r="C170" s="21"/>
      <c r="D170" s="21"/>
      <c r="E170" s="6"/>
      <c r="F170" s="25"/>
      <c r="G170" s="25"/>
      <c r="H170" s="19"/>
      <c r="I170" s="6"/>
      <c r="J170" s="25"/>
    </row>
    <row r="171" spans="1:10" ht="12.6" x14ac:dyDescent="0.4">
      <c r="A171" s="6"/>
      <c r="B171" s="22" t="s">
        <v>420</v>
      </c>
      <c r="C171" s="22"/>
      <c r="D171" s="22"/>
      <c r="E171" s="22"/>
      <c r="F171" s="22"/>
      <c r="G171" s="19"/>
      <c r="H171" s="6"/>
      <c r="I171" s="25"/>
      <c r="J171" s="6"/>
    </row>
    <row r="172" spans="1:10" ht="12.6" x14ac:dyDescent="0.4">
      <c r="A172" s="6"/>
      <c r="B172" s="22"/>
      <c r="C172" s="22"/>
      <c r="D172" s="22"/>
      <c r="E172" s="22"/>
      <c r="F172" s="22"/>
      <c r="G172" s="19"/>
      <c r="H172" s="6"/>
      <c r="I172" s="25"/>
      <c r="J172" s="6"/>
    </row>
    <row r="173" spans="1:10" ht="12.6" x14ac:dyDescent="0.4">
      <c r="A173" s="6"/>
      <c r="B173" s="22" t="s">
        <v>421</v>
      </c>
      <c r="C173" s="22"/>
      <c r="D173" s="22"/>
      <c r="E173" s="22"/>
      <c r="F173" s="22"/>
      <c r="G173" s="19"/>
      <c r="H173" s="6"/>
      <c r="I173" s="25"/>
      <c r="J173" s="6"/>
    </row>
    <row r="174" spans="1:10" x14ac:dyDescent="0.4">
      <c r="B174" s="6"/>
      <c r="C174" s="6"/>
      <c r="D174" s="6"/>
      <c r="G174" s="2"/>
    </row>
    <row r="175" spans="1:10" x14ac:dyDescent="0.4">
      <c r="B175" s="6"/>
      <c r="C175" s="6"/>
      <c r="D175" s="6"/>
      <c r="G175" s="2"/>
    </row>
    <row r="176" spans="1:10" ht="12.6" x14ac:dyDescent="0.4">
      <c r="B176" s="6"/>
      <c r="C176" s="6"/>
      <c r="D176" s="23" t="s">
        <v>18</v>
      </c>
      <c r="G176" s="2"/>
    </row>
    <row r="177" spans="1:10" x14ac:dyDescent="0.4">
      <c r="A177" s="6"/>
      <c r="B177" s="6"/>
      <c r="C177" s="6"/>
      <c r="D177" s="6"/>
      <c r="E177" s="6"/>
      <c r="F177" s="6"/>
      <c r="G177" s="6"/>
      <c r="H177" s="19"/>
      <c r="I177" s="6"/>
      <c r="J177" s="25"/>
    </row>
    <row r="178" spans="1:10" x14ac:dyDescent="0.4">
      <c r="A178" s="6"/>
      <c r="B178" s="25" t="s">
        <v>485</v>
      </c>
      <c r="C178" s="6"/>
      <c r="D178" s="6"/>
      <c r="E178" s="6"/>
      <c r="F178" s="6"/>
      <c r="G178" s="6"/>
      <c r="H178" s="19"/>
      <c r="I178" s="6"/>
      <c r="J178" s="25"/>
    </row>
    <row r="179" spans="1:10" ht="24.9" x14ac:dyDescent="0.4">
      <c r="A179" s="6"/>
      <c r="B179" s="219" t="s">
        <v>327</v>
      </c>
      <c r="C179" s="6"/>
      <c r="D179" s="6"/>
      <c r="E179" s="6"/>
      <c r="F179" s="6"/>
      <c r="G179" s="6"/>
      <c r="H179" s="19"/>
      <c r="I179" s="6"/>
      <c r="J179" s="25"/>
    </row>
    <row r="180" spans="1:10" x14ac:dyDescent="0.4">
      <c r="A180" s="6"/>
      <c r="B180" s="6"/>
      <c r="C180" s="6"/>
      <c r="D180" s="6"/>
      <c r="E180" s="6"/>
      <c r="F180" s="6"/>
      <c r="G180" s="6"/>
      <c r="H180" s="19"/>
      <c r="I180" s="6"/>
      <c r="J180" s="25"/>
    </row>
  </sheetData>
  <mergeCells count="111">
    <mergeCell ref="B16:C16"/>
    <mergeCell ref="D16:F16"/>
    <mergeCell ref="D22:D25"/>
    <mergeCell ref="D27:D29"/>
    <mergeCell ref="B21:B25"/>
    <mergeCell ref="B27:B30"/>
    <mergeCell ref="B38:B39"/>
    <mergeCell ref="A54:F54"/>
    <mergeCell ref="E8:I8"/>
    <mergeCell ref="E9:I9"/>
    <mergeCell ref="E10:I10"/>
    <mergeCell ref="E11:I11"/>
    <mergeCell ref="E12:I12"/>
    <mergeCell ref="E13:I13"/>
    <mergeCell ref="A16:A17"/>
    <mergeCell ref="D42:D46"/>
    <mergeCell ref="B41:B43"/>
    <mergeCell ref="B44:B45"/>
    <mergeCell ref="A53:F53"/>
    <mergeCell ref="E111:E113"/>
    <mergeCell ref="D78:D81"/>
    <mergeCell ref="A67:F67"/>
    <mergeCell ref="E59:E60"/>
    <mergeCell ref="D58:D60"/>
    <mergeCell ref="B85:B87"/>
    <mergeCell ref="B95:B97"/>
    <mergeCell ref="A64:E64"/>
    <mergeCell ref="A70:E70"/>
    <mergeCell ref="D72:D76"/>
    <mergeCell ref="J16:J17"/>
    <mergeCell ref="A19:F19"/>
    <mergeCell ref="C44:C45"/>
    <mergeCell ref="D95:D97"/>
    <mergeCell ref="A117:F117"/>
    <mergeCell ref="A118:E118"/>
    <mergeCell ref="A56:F56"/>
    <mergeCell ref="B71:B76"/>
    <mergeCell ref="A69:F69"/>
    <mergeCell ref="F59:F60"/>
    <mergeCell ref="D65:D66"/>
    <mergeCell ref="D61:D62"/>
    <mergeCell ref="A63:F63"/>
    <mergeCell ref="C79:C80"/>
    <mergeCell ref="D20:F20"/>
    <mergeCell ref="C28:C29"/>
    <mergeCell ref="C33:C34"/>
    <mergeCell ref="C38:C39"/>
    <mergeCell ref="B77:B78"/>
    <mergeCell ref="D114:D116"/>
    <mergeCell ref="D102:D106"/>
    <mergeCell ref="D98:D101"/>
    <mergeCell ref="A57:E57"/>
    <mergeCell ref="D37:D40"/>
    <mergeCell ref="C130:D130"/>
    <mergeCell ref="C128:D128"/>
    <mergeCell ref="C129:D129"/>
    <mergeCell ref="C127:D127"/>
    <mergeCell ref="A126:E126"/>
    <mergeCell ref="A143:F143"/>
    <mergeCell ref="A134:F134"/>
    <mergeCell ref="A125:F125"/>
    <mergeCell ref="A140:F140"/>
    <mergeCell ref="A141:E141"/>
    <mergeCell ref="D160:D161"/>
    <mergeCell ref="A159:E159"/>
    <mergeCell ref="A144:E144"/>
    <mergeCell ref="A146:F146"/>
    <mergeCell ref="B156:B157"/>
    <mergeCell ref="E150:E151"/>
    <mergeCell ref="A92:F92"/>
    <mergeCell ref="A93:E93"/>
    <mergeCell ref="D108:D110"/>
    <mergeCell ref="B119:B120"/>
    <mergeCell ref="D120:D122"/>
    <mergeCell ref="A123:F123"/>
    <mergeCell ref="B104:B105"/>
    <mergeCell ref="B112:B113"/>
    <mergeCell ref="A148:F148"/>
    <mergeCell ref="C147:F147"/>
    <mergeCell ref="B153:B154"/>
    <mergeCell ref="A135:E135"/>
    <mergeCell ref="C131:D131"/>
    <mergeCell ref="C132:D132"/>
    <mergeCell ref="C133:D133"/>
    <mergeCell ref="C156:C157"/>
    <mergeCell ref="E153:E154"/>
    <mergeCell ref="D153:D154"/>
    <mergeCell ref="A162:F162"/>
    <mergeCell ref="D150:D151"/>
    <mergeCell ref="B150:B152"/>
    <mergeCell ref="A149:E149"/>
    <mergeCell ref="D156:D157"/>
    <mergeCell ref="E156:E157"/>
    <mergeCell ref="A158:F158"/>
    <mergeCell ref="D32:D35"/>
    <mergeCell ref="D48:D52"/>
    <mergeCell ref="B47:B52"/>
    <mergeCell ref="B33:B34"/>
    <mergeCell ref="B98:B99"/>
    <mergeCell ref="F111:F113"/>
    <mergeCell ref="B79:B80"/>
    <mergeCell ref="D111:D113"/>
    <mergeCell ref="F98:F101"/>
    <mergeCell ref="E98:E101"/>
    <mergeCell ref="B124:F124"/>
    <mergeCell ref="A83:E83"/>
    <mergeCell ref="A82:F82"/>
    <mergeCell ref="B55:F55"/>
    <mergeCell ref="D89:D91"/>
    <mergeCell ref="D85:D87"/>
    <mergeCell ref="B68:F6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10"/>
  <sheetViews>
    <sheetView topLeftCell="A16" zoomScale="80" zoomScaleNormal="80" zoomScaleSheetLayoutView="70" workbookViewId="0"/>
  </sheetViews>
  <sheetFormatPr defaultRowHeight="12.3" x14ac:dyDescent="0.4"/>
  <cols>
    <col min="1" max="1" width="1.6640625" customWidth="1"/>
    <col min="2" max="2" width="6.6640625" style="250" customWidth="1"/>
    <col min="3" max="3" width="11.109375" customWidth="1"/>
    <col min="4" max="4" width="20.6640625" customWidth="1"/>
    <col min="5" max="5" width="28.44140625" customWidth="1"/>
    <col min="6" max="6" width="31.6640625" customWidth="1"/>
    <col min="7" max="7" width="42.109375" customWidth="1"/>
    <col min="8" max="8" width="8.6640625" style="1" customWidth="1"/>
    <col min="9" max="9" width="9.88671875" style="233" customWidth="1"/>
    <col min="10" max="10" width="9.6640625" customWidth="1"/>
  </cols>
  <sheetData>
    <row r="1" spans="2:10" x14ac:dyDescent="0.4">
      <c r="B1" s="111"/>
      <c r="C1" s="25"/>
      <c r="D1" s="6"/>
      <c r="E1" s="6"/>
      <c r="F1" s="24"/>
      <c r="G1" s="6"/>
      <c r="H1" s="19"/>
      <c r="J1" s="25"/>
    </row>
    <row r="2" spans="2:10" x14ac:dyDescent="0.4">
      <c r="B2" s="111"/>
      <c r="C2" s="20"/>
      <c r="D2" s="20"/>
      <c r="E2" s="20"/>
      <c r="F2" s="6"/>
      <c r="G2" s="6"/>
      <c r="H2" s="19"/>
      <c r="J2" s="25"/>
    </row>
    <row r="3" spans="2:10" ht="17.7" x14ac:dyDescent="0.4">
      <c r="B3" s="111"/>
      <c r="C3" s="21"/>
      <c r="D3" s="21"/>
      <c r="E3" s="21"/>
      <c r="F3" s="6"/>
      <c r="G3" s="25"/>
      <c r="H3" s="19"/>
      <c r="J3" s="25"/>
    </row>
    <row r="4" spans="2:10" ht="12.6" x14ac:dyDescent="0.4">
      <c r="B4" s="111"/>
      <c r="C4" s="22"/>
      <c r="D4" s="22"/>
      <c r="E4" s="22"/>
      <c r="F4" s="22"/>
      <c r="G4" s="22"/>
      <c r="H4" s="19"/>
      <c r="J4" s="25"/>
    </row>
    <row r="5" spans="2:10" ht="12.6" x14ac:dyDescent="0.4">
      <c r="B5" s="111"/>
      <c r="C5" s="22"/>
      <c r="D5" s="22"/>
      <c r="E5" s="22"/>
      <c r="F5" s="22"/>
      <c r="G5" s="22"/>
      <c r="H5" s="19"/>
      <c r="J5" s="25"/>
    </row>
    <row r="6" spans="2:10" ht="12.6" x14ac:dyDescent="0.4">
      <c r="B6" s="111"/>
      <c r="C6" s="22"/>
      <c r="D6" s="22"/>
      <c r="E6" s="22"/>
      <c r="F6" s="22"/>
      <c r="G6" s="22"/>
      <c r="H6" s="19"/>
      <c r="J6" s="25"/>
    </row>
    <row r="7" spans="2:10" x14ac:dyDescent="0.4">
      <c r="B7" s="111"/>
      <c r="C7" s="6"/>
      <c r="D7" s="6"/>
      <c r="E7" s="6"/>
      <c r="F7" s="6"/>
      <c r="G7" s="6"/>
      <c r="H7" s="19"/>
      <c r="J7" s="25"/>
    </row>
    <row r="8" spans="2:10" x14ac:dyDescent="0.4">
      <c r="B8" s="111"/>
      <c r="C8" s="6"/>
      <c r="D8" s="6"/>
      <c r="E8" s="6"/>
      <c r="F8" s="6"/>
      <c r="G8" s="6"/>
      <c r="H8" s="19"/>
      <c r="J8" s="25"/>
    </row>
    <row r="9" spans="2:10" ht="12.6" x14ac:dyDescent="0.4">
      <c r="B9" s="111"/>
      <c r="C9" s="6"/>
      <c r="D9" s="6"/>
      <c r="E9" s="23"/>
      <c r="F9" s="6"/>
      <c r="G9" s="6"/>
      <c r="H9" s="19"/>
      <c r="J9" s="25"/>
    </row>
    <row r="10" spans="2:10" x14ac:dyDescent="0.4">
      <c r="B10" s="111"/>
      <c r="C10" s="6"/>
      <c r="D10" s="6"/>
      <c r="E10" s="6"/>
      <c r="F10" s="6"/>
      <c r="G10" s="6"/>
      <c r="H10" s="19"/>
      <c r="J10" s="25"/>
    </row>
  </sheetData>
  <pageMargins left="0.7" right="0.7" top="0.75" bottom="0.75" header="0.3" footer="0.3"/>
  <pageSetup paperSize="9" scale="7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A1"/>
  <sheetViews>
    <sheetView workbookViewId="0">
      <selection activeCell="K23" sqref="K23"/>
    </sheetView>
  </sheetViews>
  <sheetFormatPr defaultRowHeight="12.3" x14ac:dyDescent="0.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Raport financiar</vt:lpstr>
      <vt:lpstr>Cheltuit  (din transfer 1 FSM)</vt:lpstr>
      <vt:lpstr>Cheltuit  (din transfer 2 FSM)</vt:lpstr>
      <vt:lpstr>Cheltuieli Transa 1 alte surse</vt:lpstr>
      <vt:lpstr>Cheltuit  (sold transfer 2 FSM)</vt:lpstr>
      <vt:lpstr>Cheltuit  (din transfer 3 FSM)</vt:lpstr>
      <vt:lpstr>Cheltuieli Transa 2 alte surse</vt:lpstr>
      <vt:lpstr>Cheltuit  (sold transfer 3 FSM)</vt:lpstr>
      <vt:lpstr>Cheltuit  (din transfer 4 FSM)</vt:lpstr>
      <vt:lpstr>Cheltuit  (din transfer 5 FSM)</vt:lpstr>
      <vt:lpstr>Cheltuieli Transa 3 alte surse</vt:lpstr>
      <vt:lpstr>'Cheltuieli Transa 2 alte surse'!Print_Area</vt:lpstr>
      <vt:lpstr>'Cheltuit  (din transfer 1 FSM)'!Print_Area</vt:lpstr>
      <vt:lpstr>'Cheltuit  (sold transfer 2 FSM)'!Print_Area</vt:lpstr>
      <vt:lpstr>'Raport financiar'!Print_Area</vt:lpstr>
    </vt:vector>
  </TitlesOfParts>
  <Company>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Dumitru Chitoroaga</cp:lastModifiedBy>
  <cp:lastPrinted>2015-02-24T14:32:13Z</cp:lastPrinted>
  <dcterms:created xsi:type="dcterms:W3CDTF">2002-03-18T10:03:19Z</dcterms:created>
  <dcterms:modified xsi:type="dcterms:W3CDTF">2021-08-12T08:14:48Z</dcterms:modified>
</cp:coreProperties>
</file>